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05" windowWidth="14805" windowHeight="8010"/>
  </bookViews>
  <sheets>
    <sheet name="Ясли" sheetId="1" r:id="rId1"/>
    <sheet name="Набор продуктов Ясли" sheetId="2" r:id="rId2"/>
    <sheet name="Детский сад" sheetId="3" r:id="rId3"/>
    <sheet name="Набор продуктов Детский сад" sheetId="4" r:id="rId4"/>
    <sheet name="Тех.кар." sheetId="5" r:id="rId5"/>
  </sheets>
  <calcPr calcId="125725"/>
</workbook>
</file>

<file path=xl/calcChain.xml><?xml version="1.0" encoding="utf-8"?>
<calcChain xmlns="http://schemas.openxmlformats.org/spreadsheetml/2006/main">
  <c r="H58" i="4"/>
  <c r="H57"/>
  <c r="H56"/>
  <c r="H55"/>
  <c r="H54"/>
  <c r="H53"/>
  <c r="H52"/>
  <c r="H51"/>
  <c r="H50"/>
  <c r="H49"/>
  <c r="H48"/>
  <c r="H47"/>
  <c r="H46"/>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58" i="2"/>
  <c r="H57"/>
  <c r="H56"/>
  <c r="H55"/>
  <c r="H54"/>
  <c r="H53"/>
  <c r="H52"/>
  <c r="H51"/>
  <c r="H50"/>
  <c r="H49"/>
  <c r="H48"/>
  <c r="H47"/>
  <c r="H46"/>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69" i="1"/>
  <c r="G469"/>
  <c r="F469"/>
  <c r="E469"/>
  <c r="D469"/>
  <c r="H59" i="4" l="1"/>
  <c r="H60" s="1"/>
  <c r="H59" i="2"/>
  <c r="H60" s="1"/>
  <c r="C799" i="1"/>
  <c r="C829" i="3"/>
  <c r="E781"/>
  <c r="F781"/>
  <c r="G781"/>
  <c r="H781"/>
  <c r="D781"/>
  <c r="E751" i="1"/>
  <c r="F751"/>
  <c r="G751"/>
  <c r="H751"/>
  <c r="D751"/>
  <c r="H824" i="3"/>
  <c r="G824"/>
  <c r="F824"/>
  <c r="E824"/>
  <c r="D824"/>
  <c r="H794" i="1"/>
  <c r="G794"/>
  <c r="F794"/>
  <c r="E794"/>
  <c r="D794"/>
  <c r="H812" i="3"/>
  <c r="H828" s="1"/>
  <c r="G812"/>
  <c r="G828" s="1"/>
  <c r="F812"/>
  <c r="F828" s="1"/>
  <c r="E812"/>
  <c r="E828" s="1"/>
  <c r="D812"/>
  <c r="D828" s="1"/>
  <c r="H782" i="1"/>
  <c r="H798" s="1"/>
  <c r="G782"/>
  <c r="G798" s="1"/>
  <c r="F782"/>
  <c r="F798" s="1"/>
  <c r="E782"/>
  <c r="E798" s="1"/>
  <c r="D782"/>
  <c r="D798" s="1"/>
  <c r="H809" i="3"/>
  <c r="G809"/>
  <c r="F809"/>
  <c r="E809"/>
  <c r="D809"/>
  <c r="H805"/>
  <c r="G805"/>
  <c r="F805"/>
  <c r="E805"/>
  <c r="D805"/>
  <c r="H801"/>
  <c r="G801"/>
  <c r="F801"/>
  <c r="E801"/>
  <c r="D801"/>
  <c r="H779" i="1"/>
  <c r="G779"/>
  <c r="F779"/>
  <c r="E779"/>
  <c r="D779"/>
  <c r="H775"/>
  <c r="G775"/>
  <c r="F775"/>
  <c r="E775"/>
  <c r="D775"/>
  <c r="H771"/>
  <c r="G771"/>
  <c r="F771"/>
  <c r="E771"/>
  <c r="D771"/>
  <c r="H793" i="3"/>
  <c r="G793"/>
  <c r="F793"/>
  <c r="E793"/>
  <c r="D793"/>
  <c r="H783"/>
  <c r="G783"/>
  <c r="F783"/>
  <c r="E783"/>
  <c r="D783"/>
  <c r="H763" i="1"/>
  <c r="G763"/>
  <c r="F763"/>
  <c r="E763"/>
  <c r="D763"/>
  <c r="H753"/>
  <c r="G753"/>
  <c r="F753"/>
  <c r="E753"/>
  <c r="D753"/>
  <c r="H778" i="3"/>
  <c r="H780" s="1"/>
  <c r="G778"/>
  <c r="G780" s="1"/>
  <c r="F778"/>
  <c r="F780" s="1"/>
  <c r="E778"/>
  <c r="E780" s="1"/>
  <c r="D778"/>
  <c r="D780" s="1"/>
  <c r="H772"/>
  <c r="G772"/>
  <c r="F772"/>
  <c r="E772"/>
  <c r="D772"/>
  <c r="H765"/>
  <c r="G765"/>
  <c r="F765"/>
  <c r="E765"/>
  <c r="D765"/>
  <c r="H763"/>
  <c r="G763"/>
  <c r="F763"/>
  <c r="E763"/>
  <c r="D763"/>
  <c r="H761"/>
  <c r="H777" s="1"/>
  <c r="G761"/>
  <c r="G777" s="1"/>
  <c r="F761"/>
  <c r="F777" s="1"/>
  <c r="E761"/>
  <c r="E777" s="1"/>
  <c r="D761"/>
  <c r="D777" s="1"/>
  <c r="H748" i="1"/>
  <c r="H750" s="1"/>
  <c r="G748"/>
  <c r="G750" s="1"/>
  <c r="F748"/>
  <c r="F750" s="1"/>
  <c r="E748"/>
  <c r="E750" s="1"/>
  <c r="D748"/>
  <c r="D750" s="1"/>
  <c r="H742"/>
  <c r="G742"/>
  <c r="F742"/>
  <c r="E742"/>
  <c r="D742"/>
  <c r="H735"/>
  <c r="G735"/>
  <c r="F735"/>
  <c r="E735"/>
  <c r="D735"/>
  <c r="H733"/>
  <c r="G733"/>
  <c r="F733"/>
  <c r="E733"/>
  <c r="D733"/>
  <c r="H731"/>
  <c r="G731"/>
  <c r="G747" s="1"/>
  <c r="F731"/>
  <c r="E731"/>
  <c r="E747" s="1"/>
  <c r="D731"/>
  <c r="C744" i="3"/>
  <c r="C713" i="1"/>
  <c r="H709"/>
  <c r="G709"/>
  <c r="F709"/>
  <c r="E709"/>
  <c r="D709"/>
  <c r="H707"/>
  <c r="G707"/>
  <c r="G712" s="1"/>
  <c r="F707"/>
  <c r="E707"/>
  <c r="E712" s="1"/>
  <c r="D707"/>
  <c r="H740" i="3"/>
  <c r="H743" s="1"/>
  <c r="G740"/>
  <c r="G743" s="1"/>
  <c r="F740"/>
  <c r="F743" s="1"/>
  <c r="E740"/>
  <c r="E743" s="1"/>
  <c r="D740"/>
  <c r="D743" s="1"/>
  <c r="H704" i="1"/>
  <c r="G704"/>
  <c r="F704"/>
  <c r="E704"/>
  <c r="D704"/>
  <c r="H700"/>
  <c r="G700"/>
  <c r="F700"/>
  <c r="E700"/>
  <c r="D700"/>
  <c r="H695"/>
  <c r="G695"/>
  <c r="F695"/>
  <c r="E695"/>
  <c r="D695"/>
  <c r="H735" i="3"/>
  <c r="G735"/>
  <c r="F735"/>
  <c r="E735"/>
  <c r="D735"/>
  <c r="H731"/>
  <c r="G731"/>
  <c r="F731"/>
  <c r="E731"/>
  <c r="D731"/>
  <c r="H726"/>
  <c r="G726"/>
  <c r="F726"/>
  <c r="E726"/>
  <c r="D726"/>
  <c r="E720"/>
  <c r="F720"/>
  <c r="G720"/>
  <c r="H720"/>
  <c r="D720"/>
  <c r="E689" i="1"/>
  <c r="F689"/>
  <c r="G689"/>
  <c r="H689"/>
  <c r="D689"/>
  <c r="H710" i="3"/>
  <c r="G710"/>
  <c r="F710"/>
  <c r="E710"/>
  <c r="D710"/>
  <c r="H679" i="1"/>
  <c r="G679"/>
  <c r="F679"/>
  <c r="E679"/>
  <c r="D679"/>
  <c r="E706" i="3"/>
  <c r="F706"/>
  <c r="G706"/>
  <c r="H706"/>
  <c r="D706"/>
  <c r="E675" i="1"/>
  <c r="F675"/>
  <c r="G675"/>
  <c r="H675"/>
  <c r="D675"/>
  <c r="H672"/>
  <c r="H674" s="1"/>
  <c r="G672"/>
  <c r="G674" s="1"/>
  <c r="F672"/>
  <c r="F674" s="1"/>
  <c r="E672"/>
  <c r="E674" s="1"/>
  <c r="D672"/>
  <c r="D674" s="1"/>
  <c r="H703" i="3"/>
  <c r="H705" s="1"/>
  <c r="G703"/>
  <c r="G705" s="1"/>
  <c r="F703"/>
  <c r="F705" s="1"/>
  <c r="E703"/>
  <c r="E705" s="1"/>
  <c r="D703"/>
  <c r="D705" s="1"/>
  <c r="H697"/>
  <c r="G697"/>
  <c r="F697"/>
  <c r="E697"/>
  <c r="D697"/>
  <c r="H666" i="1"/>
  <c r="G666"/>
  <c r="F666"/>
  <c r="E666"/>
  <c r="D666"/>
  <c r="H658"/>
  <c r="G658"/>
  <c r="F658"/>
  <c r="E658"/>
  <c r="D658"/>
  <c r="H689" i="3"/>
  <c r="G689"/>
  <c r="F689"/>
  <c r="E689"/>
  <c r="D689"/>
  <c r="H687"/>
  <c r="G687"/>
  <c r="F687"/>
  <c r="E687"/>
  <c r="D687"/>
  <c r="H685"/>
  <c r="G685"/>
  <c r="G702" s="1"/>
  <c r="F685"/>
  <c r="E685"/>
  <c r="E702" s="1"/>
  <c r="D685"/>
  <c r="H656" i="1"/>
  <c r="G656"/>
  <c r="F656"/>
  <c r="E656"/>
  <c r="D656"/>
  <c r="H654"/>
  <c r="G654"/>
  <c r="F654"/>
  <c r="E654"/>
  <c r="D654"/>
  <c r="C672" i="3"/>
  <c r="C641" i="1"/>
  <c r="H668" i="3"/>
  <c r="G668"/>
  <c r="F668"/>
  <c r="E668"/>
  <c r="D668"/>
  <c r="H637" i="1"/>
  <c r="G637"/>
  <c r="F637"/>
  <c r="E637"/>
  <c r="D637"/>
  <c r="H659" i="3"/>
  <c r="H671" s="1"/>
  <c r="G659"/>
  <c r="G671" s="1"/>
  <c r="F659"/>
  <c r="F671" s="1"/>
  <c r="E659"/>
  <c r="E671" s="1"/>
  <c r="D659"/>
  <c r="D671" s="1"/>
  <c r="H628" i="1"/>
  <c r="H640" s="1"/>
  <c r="G628"/>
  <c r="G640" s="1"/>
  <c r="F628"/>
  <c r="F640" s="1"/>
  <c r="E628"/>
  <c r="E640" s="1"/>
  <c r="D628"/>
  <c r="D640" s="1"/>
  <c r="H656" i="3"/>
  <c r="G656"/>
  <c r="F656"/>
  <c r="E656"/>
  <c r="D656"/>
  <c r="H652"/>
  <c r="G652"/>
  <c r="F652"/>
  <c r="E652"/>
  <c r="D652"/>
  <c r="H625" i="1"/>
  <c r="G625"/>
  <c r="F625"/>
  <c r="E625"/>
  <c r="D625"/>
  <c r="H621"/>
  <c r="G621"/>
  <c r="F621"/>
  <c r="E621"/>
  <c r="D621"/>
  <c r="H643" i="3"/>
  <c r="G643"/>
  <c r="F643"/>
  <c r="E643"/>
  <c r="D643"/>
  <c r="H612" i="1"/>
  <c r="G612"/>
  <c r="F612"/>
  <c r="E612"/>
  <c r="D612"/>
  <c r="H602"/>
  <c r="G602"/>
  <c r="F602"/>
  <c r="E602"/>
  <c r="D602"/>
  <c r="H633" i="3"/>
  <c r="G633"/>
  <c r="F633"/>
  <c r="E633"/>
  <c r="D633"/>
  <c r="H629"/>
  <c r="G629"/>
  <c r="F629"/>
  <c r="E629"/>
  <c r="D629"/>
  <c r="H598" i="1"/>
  <c r="H627" s="1"/>
  <c r="G598"/>
  <c r="F598"/>
  <c r="F627" s="1"/>
  <c r="E598"/>
  <c r="D598"/>
  <c r="D627" s="1"/>
  <c r="H626" i="3"/>
  <c r="H628" s="1"/>
  <c r="G626"/>
  <c r="G628" s="1"/>
  <c r="F626"/>
  <c r="F628" s="1"/>
  <c r="E626"/>
  <c r="E628" s="1"/>
  <c r="D626"/>
  <c r="D628" s="1"/>
  <c r="H595" i="1"/>
  <c r="H597" s="1"/>
  <c r="G595"/>
  <c r="G597" s="1"/>
  <c r="F595"/>
  <c r="F597" s="1"/>
  <c r="E595"/>
  <c r="E597" s="1"/>
  <c r="D595"/>
  <c r="D597" s="1"/>
  <c r="H620" i="3"/>
  <c r="G620"/>
  <c r="F620"/>
  <c r="E620"/>
  <c r="D620"/>
  <c r="H589" i="1"/>
  <c r="G589"/>
  <c r="F589"/>
  <c r="E589"/>
  <c r="D589"/>
  <c r="H582"/>
  <c r="G582"/>
  <c r="F582"/>
  <c r="E582"/>
  <c r="D582"/>
  <c r="H580"/>
  <c r="G580"/>
  <c r="F580"/>
  <c r="E580"/>
  <c r="D580"/>
  <c r="H578"/>
  <c r="G578"/>
  <c r="G594" s="1"/>
  <c r="F578"/>
  <c r="E578"/>
  <c r="E594" s="1"/>
  <c r="D578"/>
  <c r="H613" i="3"/>
  <c r="G613"/>
  <c r="F613"/>
  <c r="E613"/>
  <c r="D613"/>
  <c r="H611"/>
  <c r="G611"/>
  <c r="F611"/>
  <c r="E611"/>
  <c r="D611"/>
  <c r="H609"/>
  <c r="H625" s="1"/>
  <c r="G609"/>
  <c r="F609"/>
  <c r="F625" s="1"/>
  <c r="E609"/>
  <c r="D609"/>
  <c r="D625" s="1"/>
  <c r="C538" i="1"/>
  <c r="C572" i="3"/>
  <c r="E533"/>
  <c r="F533"/>
  <c r="G533"/>
  <c r="H533"/>
  <c r="D533"/>
  <c r="E517"/>
  <c r="F517"/>
  <c r="G517"/>
  <c r="H517"/>
  <c r="D517"/>
  <c r="E499" i="1"/>
  <c r="F499"/>
  <c r="G499"/>
  <c r="H499"/>
  <c r="D499"/>
  <c r="E483"/>
  <c r="F483"/>
  <c r="G483"/>
  <c r="H483"/>
  <c r="D483"/>
  <c r="H569" i="3"/>
  <c r="G569"/>
  <c r="F569"/>
  <c r="E569"/>
  <c r="D569"/>
  <c r="H564"/>
  <c r="G564"/>
  <c r="F564"/>
  <c r="E564"/>
  <c r="D564"/>
  <c r="H555"/>
  <c r="G555"/>
  <c r="F555"/>
  <c r="E555"/>
  <c r="D555"/>
  <c r="H535" i="1"/>
  <c r="G535"/>
  <c r="F535"/>
  <c r="E535"/>
  <c r="D535"/>
  <c r="H530"/>
  <c r="G530"/>
  <c r="F530"/>
  <c r="E530"/>
  <c r="D530"/>
  <c r="H521"/>
  <c r="G521"/>
  <c r="F521"/>
  <c r="E521"/>
  <c r="D521"/>
  <c r="H552" i="3"/>
  <c r="G552"/>
  <c r="F552"/>
  <c r="E552"/>
  <c r="D552"/>
  <c r="H548"/>
  <c r="G548"/>
  <c r="F548"/>
  <c r="E548"/>
  <c r="D548"/>
  <c r="H518" i="1"/>
  <c r="G518"/>
  <c r="F518"/>
  <c r="E518"/>
  <c r="D518"/>
  <c r="H514"/>
  <c r="G514"/>
  <c r="F514"/>
  <c r="E514"/>
  <c r="D514"/>
  <c r="H543" i="3"/>
  <c r="G543"/>
  <c r="F543"/>
  <c r="E543"/>
  <c r="D543"/>
  <c r="H509" i="1"/>
  <c r="G509"/>
  <c r="F509"/>
  <c r="E509"/>
  <c r="D509"/>
  <c r="H525" i="3"/>
  <c r="G525"/>
  <c r="F525"/>
  <c r="E525"/>
  <c r="D525"/>
  <c r="H491" i="1"/>
  <c r="G491"/>
  <c r="F491"/>
  <c r="E491"/>
  <c r="D491"/>
  <c r="H514" i="3"/>
  <c r="H516" s="1"/>
  <c r="G514"/>
  <c r="G516" s="1"/>
  <c r="F514"/>
  <c r="F516" s="1"/>
  <c r="E514"/>
  <c r="E516" s="1"/>
  <c r="D514"/>
  <c r="D516" s="1"/>
  <c r="H480" i="1"/>
  <c r="H482" s="1"/>
  <c r="G480"/>
  <c r="G482" s="1"/>
  <c r="F480"/>
  <c r="F482" s="1"/>
  <c r="E480"/>
  <c r="E482" s="1"/>
  <c r="D480"/>
  <c r="D482" s="1"/>
  <c r="H474"/>
  <c r="G474"/>
  <c r="F474"/>
  <c r="E474"/>
  <c r="D474"/>
  <c r="H508" i="3"/>
  <c r="G508"/>
  <c r="F508"/>
  <c r="E508"/>
  <c r="D508"/>
  <c r="H503"/>
  <c r="G503"/>
  <c r="F503"/>
  <c r="E503"/>
  <c r="D503"/>
  <c r="H499"/>
  <c r="G499"/>
  <c r="F499"/>
  <c r="E499"/>
  <c r="D499"/>
  <c r="H501"/>
  <c r="G501"/>
  <c r="F501"/>
  <c r="E501"/>
  <c r="D501"/>
  <c r="H497"/>
  <c r="G497"/>
  <c r="F497"/>
  <c r="E497"/>
  <c r="D497"/>
  <c r="H465" i="1"/>
  <c r="G465"/>
  <c r="F465"/>
  <c r="E465"/>
  <c r="D465"/>
  <c r="H467"/>
  <c r="G467"/>
  <c r="F467"/>
  <c r="E467"/>
  <c r="D467"/>
  <c r="H463"/>
  <c r="G463"/>
  <c r="F463"/>
  <c r="E463"/>
  <c r="D463"/>
  <c r="C488" i="3"/>
  <c r="C456" i="1"/>
  <c r="H483" i="3"/>
  <c r="G483"/>
  <c r="F483"/>
  <c r="E483"/>
  <c r="D483"/>
  <c r="H473"/>
  <c r="G473"/>
  <c r="F473"/>
  <c r="E473"/>
  <c r="D473"/>
  <c r="H451" i="1"/>
  <c r="G451"/>
  <c r="F451"/>
  <c r="E451"/>
  <c r="D451"/>
  <c r="H441"/>
  <c r="G441"/>
  <c r="F441"/>
  <c r="E441"/>
  <c r="D441"/>
  <c r="H470" i="3"/>
  <c r="G470"/>
  <c r="F470"/>
  <c r="E470"/>
  <c r="D470"/>
  <c r="H466"/>
  <c r="G466"/>
  <c r="F466"/>
  <c r="E466"/>
  <c r="D466"/>
  <c r="H438" i="1"/>
  <c r="G438"/>
  <c r="F438"/>
  <c r="E438"/>
  <c r="D438"/>
  <c r="H434"/>
  <c r="G434"/>
  <c r="F434"/>
  <c r="E434"/>
  <c r="D434"/>
  <c r="H455" i="3"/>
  <c r="G455"/>
  <c r="F455"/>
  <c r="E455"/>
  <c r="D455"/>
  <c r="H445"/>
  <c r="G445"/>
  <c r="F445"/>
  <c r="E445"/>
  <c r="D445"/>
  <c r="H423" i="1"/>
  <c r="G423"/>
  <c r="F423"/>
  <c r="E423"/>
  <c r="D423"/>
  <c r="H413"/>
  <c r="G413"/>
  <c r="F413"/>
  <c r="E413"/>
  <c r="D413"/>
  <c r="H441" i="3"/>
  <c r="G441"/>
  <c r="F441"/>
  <c r="E441"/>
  <c r="D441"/>
  <c r="H409" i="1"/>
  <c r="G409"/>
  <c r="F409"/>
  <c r="E409"/>
  <c r="D409"/>
  <c r="H438" i="3"/>
  <c r="H440" s="1"/>
  <c r="G438"/>
  <c r="G440" s="1"/>
  <c r="F438"/>
  <c r="F440" s="1"/>
  <c r="E438"/>
  <c r="E440" s="1"/>
  <c r="D438"/>
  <c r="D440" s="1"/>
  <c r="H432"/>
  <c r="G432"/>
  <c r="F432"/>
  <c r="E432"/>
  <c r="D432"/>
  <c r="H424"/>
  <c r="G424"/>
  <c r="F424"/>
  <c r="E424"/>
  <c r="D424"/>
  <c r="H406" i="1"/>
  <c r="H408" s="1"/>
  <c r="G406"/>
  <c r="G408" s="1"/>
  <c r="F406"/>
  <c r="F408" s="1"/>
  <c r="E406"/>
  <c r="E408" s="1"/>
  <c r="D406"/>
  <c r="D408" s="1"/>
  <c r="H400"/>
  <c r="G400"/>
  <c r="F400"/>
  <c r="E400"/>
  <c r="D400"/>
  <c r="H392"/>
  <c r="G392"/>
  <c r="F392"/>
  <c r="E392"/>
  <c r="D392"/>
  <c r="H422" i="3"/>
  <c r="G422"/>
  <c r="F422"/>
  <c r="E422"/>
  <c r="D422"/>
  <c r="H420"/>
  <c r="G420"/>
  <c r="F420"/>
  <c r="E420"/>
  <c r="D420"/>
  <c r="H390" i="1"/>
  <c r="G390"/>
  <c r="F390"/>
  <c r="E390"/>
  <c r="D390"/>
  <c r="H388"/>
  <c r="G388"/>
  <c r="F388"/>
  <c r="E388"/>
  <c r="D388"/>
  <c r="E627" l="1"/>
  <c r="E641" s="1"/>
  <c r="E658" i="3"/>
  <c r="G658"/>
  <c r="D811"/>
  <c r="D829" s="1"/>
  <c r="G811"/>
  <c r="E811"/>
  <c r="F702"/>
  <c r="E829"/>
  <c r="G829"/>
  <c r="H811"/>
  <c r="H829" s="1"/>
  <c r="F811"/>
  <c r="F829" s="1"/>
  <c r="F658"/>
  <c r="H658"/>
  <c r="H702"/>
  <c r="G627" i="1"/>
  <c r="G641" s="1"/>
  <c r="D747"/>
  <c r="D799" s="1"/>
  <c r="D781"/>
  <c r="G781"/>
  <c r="G799" s="1"/>
  <c r="E781"/>
  <c r="E799" s="1"/>
  <c r="H781"/>
  <c r="F781"/>
  <c r="E671"/>
  <c r="G671"/>
  <c r="F747"/>
  <c r="F799" s="1"/>
  <c r="H747"/>
  <c r="H799" s="1"/>
  <c r="D658" i="3"/>
  <c r="D702"/>
  <c r="H737"/>
  <c r="F737"/>
  <c r="E737"/>
  <c r="G737"/>
  <c r="G744" s="1"/>
  <c r="D737"/>
  <c r="E520" i="1"/>
  <c r="G520"/>
  <c r="H520"/>
  <c r="F520"/>
  <c r="D520"/>
  <c r="D594"/>
  <c r="D641" s="1"/>
  <c r="F594"/>
  <c r="H594"/>
  <c r="H641" s="1"/>
  <c r="D671"/>
  <c r="F671"/>
  <c r="H671"/>
  <c r="D706"/>
  <c r="G706"/>
  <c r="G713" s="1"/>
  <c r="E706"/>
  <c r="E713" s="1"/>
  <c r="F706"/>
  <c r="H706"/>
  <c r="D672" i="3"/>
  <c r="F672"/>
  <c r="H672"/>
  <c r="E744"/>
  <c r="F744"/>
  <c r="H744"/>
  <c r="D472"/>
  <c r="D513"/>
  <c r="F513"/>
  <c r="H513"/>
  <c r="H554"/>
  <c r="F554"/>
  <c r="E625"/>
  <c r="E672" s="1"/>
  <c r="G625"/>
  <c r="G672" s="1"/>
  <c r="D554"/>
  <c r="G554"/>
  <c r="E554"/>
  <c r="F641" i="1"/>
  <c r="D405"/>
  <c r="F405"/>
  <c r="H405"/>
  <c r="F479"/>
  <c r="H479"/>
  <c r="D712"/>
  <c r="F712"/>
  <c r="F713" s="1"/>
  <c r="H712"/>
  <c r="D437" i="3"/>
  <c r="E513"/>
  <c r="G513"/>
  <c r="E437"/>
  <c r="G437"/>
  <c r="F437"/>
  <c r="H437"/>
  <c r="E472"/>
  <c r="G472"/>
  <c r="F472"/>
  <c r="H472"/>
  <c r="D487"/>
  <c r="F487"/>
  <c r="H487"/>
  <c r="E571"/>
  <c r="G571"/>
  <c r="D571"/>
  <c r="D572" s="1"/>
  <c r="F571"/>
  <c r="H571"/>
  <c r="H572" s="1"/>
  <c r="E440" i="1"/>
  <c r="G440"/>
  <c r="F440"/>
  <c r="H440"/>
  <c r="E455"/>
  <c r="G455"/>
  <c r="E479"/>
  <c r="G479"/>
  <c r="D479"/>
  <c r="D440"/>
  <c r="D537"/>
  <c r="F537"/>
  <c r="H537"/>
  <c r="E537"/>
  <c r="G537"/>
  <c r="E487" i="3"/>
  <c r="E488" s="1"/>
  <c r="G487"/>
  <c r="E405" i="1"/>
  <c r="G405"/>
  <c r="D455"/>
  <c r="F455"/>
  <c r="F456" s="1"/>
  <c r="H455"/>
  <c r="G572" i="3" l="1"/>
  <c r="D488"/>
  <c r="D744"/>
  <c r="G456" i="1"/>
  <c r="E538"/>
  <c r="H713"/>
  <c r="D713"/>
  <c r="F538"/>
  <c r="F572" i="3"/>
  <c r="E456" i="1"/>
  <c r="G538"/>
  <c r="H538"/>
  <c r="D538"/>
  <c r="E572" i="3"/>
  <c r="G488"/>
  <c r="F488"/>
  <c r="H488"/>
  <c r="H456" i="1"/>
  <c r="D456"/>
  <c r="C372" l="1"/>
  <c r="C407" i="3"/>
  <c r="E367"/>
  <c r="F367"/>
  <c r="G367"/>
  <c r="H367"/>
  <c r="D367"/>
  <c r="E332" i="1"/>
  <c r="F332"/>
  <c r="G332"/>
  <c r="H332"/>
  <c r="D332"/>
  <c r="H404" i="3"/>
  <c r="G404"/>
  <c r="F404"/>
  <c r="E404"/>
  <c r="D404"/>
  <c r="H395"/>
  <c r="G395"/>
  <c r="F395"/>
  <c r="E395"/>
  <c r="D395"/>
  <c r="H369" i="1"/>
  <c r="G369"/>
  <c r="F369"/>
  <c r="E369"/>
  <c r="D369"/>
  <c r="H360"/>
  <c r="G360"/>
  <c r="F360"/>
  <c r="E360"/>
  <c r="D360"/>
  <c r="H392" i="3"/>
  <c r="G392"/>
  <c r="F392"/>
  <c r="E392"/>
  <c r="D392"/>
  <c r="H388"/>
  <c r="G388"/>
  <c r="F388"/>
  <c r="E388"/>
  <c r="D388"/>
  <c r="H380"/>
  <c r="G380"/>
  <c r="F380"/>
  <c r="E380"/>
  <c r="D380"/>
  <c r="H372"/>
  <c r="G372"/>
  <c r="F372"/>
  <c r="E372"/>
  <c r="D372"/>
  <c r="H357" i="1"/>
  <c r="G357"/>
  <c r="F357"/>
  <c r="E357"/>
  <c r="D357"/>
  <c r="H353"/>
  <c r="G353"/>
  <c r="F353"/>
  <c r="E353"/>
  <c r="D353"/>
  <c r="H345"/>
  <c r="G345"/>
  <c r="F345"/>
  <c r="E345"/>
  <c r="D345"/>
  <c r="H337"/>
  <c r="H359" s="1"/>
  <c r="G337"/>
  <c r="F337"/>
  <c r="F359" s="1"/>
  <c r="E337"/>
  <c r="D337"/>
  <c r="D359" s="1"/>
  <c r="H364" i="3"/>
  <c r="H366" s="1"/>
  <c r="G364"/>
  <c r="G366" s="1"/>
  <c r="F364"/>
  <c r="F366" s="1"/>
  <c r="E364"/>
  <c r="E366" s="1"/>
  <c r="D364"/>
  <c r="D366" s="1"/>
  <c r="H329" i="1"/>
  <c r="H331" s="1"/>
  <c r="G329"/>
  <c r="G331" s="1"/>
  <c r="F329"/>
  <c r="F331" s="1"/>
  <c r="E329"/>
  <c r="E331" s="1"/>
  <c r="D329"/>
  <c r="D331" s="1"/>
  <c r="H358" i="3"/>
  <c r="G358"/>
  <c r="F358"/>
  <c r="E358"/>
  <c r="D358"/>
  <c r="H351"/>
  <c r="G351"/>
  <c r="F351"/>
  <c r="E351"/>
  <c r="D351"/>
  <c r="H349"/>
  <c r="G349"/>
  <c r="F349"/>
  <c r="E349"/>
  <c r="D349"/>
  <c r="H347"/>
  <c r="H363" s="1"/>
  <c r="G347"/>
  <c r="F347"/>
  <c r="F363" s="1"/>
  <c r="E347"/>
  <c r="D347"/>
  <c r="D363" s="1"/>
  <c r="D312" i="1"/>
  <c r="E312"/>
  <c r="F312"/>
  <c r="G312"/>
  <c r="H312"/>
  <c r="D314"/>
  <c r="E314"/>
  <c r="F314"/>
  <c r="G314"/>
  <c r="H314"/>
  <c r="D316"/>
  <c r="E316"/>
  <c r="F316"/>
  <c r="G316"/>
  <c r="H316"/>
  <c r="D323"/>
  <c r="E323"/>
  <c r="F323"/>
  <c r="G323"/>
  <c r="H323"/>
  <c r="C337" i="3"/>
  <c r="C302" i="1"/>
  <c r="H334" i="3"/>
  <c r="G334"/>
  <c r="F334"/>
  <c r="E334"/>
  <c r="D334"/>
  <c r="H332"/>
  <c r="G332"/>
  <c r="F332"/>
  <c r="E332"/>
  <c r="D332"/>
  <c r="H327"/>
  <c r="G327"/>
  <c r="F327"/>
  <c r="E327"/>
  <c r="D327"/>
  <c r="H325"/>
  <c r="H336" s="1"/>
  <c r="G325"/>
  <c r="F325"/>
  <c r="F336" s="1"/>
  <c r="E325"/>
  <c r="D325"/>
  <c r="H299" i="1"/>
  <c r="G299"/>
  <c r="F299"/>
  <c r="E299"/>
  <c r="D299"/>
  <c r="H297"/>
  <c r="G297"/>
  <c r="F297"/>
  <c r="E297"/>
  <c r="D297"/>
  <c r="H292"/>
  <c r="G292"/>
  <c r="F292"/>
  <c r="E292"/>
  <c r="D292"/>
  <c r="H290"/>
  <c r="G290"/>
  <c r="F290"/>
  <c r="E290"/>
  <c r="D290"/>
  <c r="H322" i="3"/>
  <c r="G322"/>
  <c r="F322"/>
  <c r="E322"/>
  <c r="D322"/>
  <c r="H318"/>
  <c r="G318"/>
  <c r="F318"/>
  <c r="E318"/>
  <c r="D318"/>
  <c r="H287" i="1"/>
  <c r="G287"/>
  <c r="F287"/>
  <c r="E287"/>
  <c r="D287"/>
  <c r="H283"/>
  <c r="G283"/>
  <c r="F283"/>
  <c r="E283"/>
  <c r="D283"/>
  <c r="H310" i="3"/>
  <c r="G310"/>
  <c r="F310"/>
  <c r="E310"/>
  <c r="D310"/>
  <c r="H275" i="1"/>
  <c r="G275"/>
  <c r="F275"/>
  <c r="E275"/>
  <c r="D275"/>
  <c r="H305" i="3"/>
  <c r="G305"/>
  <c r="F305"/>
  <c r="E305"/>
  <c r="D305"/>
  <c r="H270" i="1"/>
  <c r="G270"/>
  <c r="F270"/>
  <c r="E270"/>
  <c r="D270"/>
  <c r="H297" i="3"/>
  <c r="G297"/>
  <c r="F297"/>
  <c r="E297"/>
  <c r="D297"/>
  <c r="H262" i="1"/>
  <c r="G262"/>
  <c r="F262"/>
  <c r="E262"/>
  <c r="D262"/>
  <c r="H291" i="3"/>
  <c r="G291"/>
  <c r="F291"/>
  <c r="E291"/>
  <c r="D291"/>
  <c r="H256" i="1"/>
  <c r="G256"/>
  <c r="F256"/>
  <c r="E256"/>
  <c r="D256"/>
  <c r="H253"/>
  <c r="H255" s="1"/>
  <c r="G253"/>
  <c r="G255" s="1"/>
  <c r="F253"/>
  <c r="F255" s="1"/>
  <c r="E253"/>
  <c r="E255" s="1"/>
  <c r="D253"/>
  <c r="D255" s="1"/>
  <c r="H288" i="3"/>
  <c r="H290" s="1"/>
  <c r="G288"/>
  <c r="G290" s="1"/>
  <c r="F288"/>
  <c r="F290" s="1"/>
  <c r="E288"/>
  <c r="E290" s="1"/>
  <c r="D288"/>
  <c r="D290" s="1"/>
  <c r="E274"/>
  <c r="F274"/>
  <c r="G274"/>
  <c r="H274"/>
  <c r="D274"/>
  <c r="E239" i="1"/>
  <c r="F239"/>
  <c r="G239"/>
  <c r="H239"/>
  <c r="D239"/>
  <c r="H283" i="3"/>
  <c r="G283"/>
  <c r="F283"/>
  <c r="E283"/>
  <c r="D283"/>
  <c r="H248" i="1"/>
  <c r="G248"/>
  <c r="F248"/>
  <c r="E248"/>
  <c r="D248"/>
  <c r="H272" i="3"/>
  <c r="G272"/>
  <c r="F272"/>
  <c r="E272"/>
  <c r="D272"/>
  <c r="H270"/>
  <c r="G270"/>
  <c r="F270"/>
  <c r="E270"/>
  <c r="D270"/>
  <c r="H237" i="1"/>
  <c r="G237"/>
  <c r="F237"/>
  <c r="E237"/>
  <c r="D237"/>
  <c r="H235"/>
  <c r="G235"/>
  <c r="F235"/>
  <c r="E235"/>
  <c r="D235"/>
  <c r="C262" i="3"/>
  <c r="H259"/>
  <c r="G259"/>
  <c r="F259"/>
  <c r="E259"/>
  <c r="D259"/>
  <c r="H255"/>
  <c r="G255"/>
  <c r="F255"/>
  <c r="E255"/>
  <c r="D255"/>
  <c r="C226" i="1"/>
  <c r="H223"/>
  <c r="G223"/>
  <c r="F223"/>
  <c r="E223"/>
  <c r="D223"/>
  <c r="H219"/>
  <c r="G219"/>
  <c r="F219"/>
  <c r="E219"/>
  <c r="D219"/>
  <c r="H211"/>
  <c r="G211"/>
  <c r="F211"/>
  <c r="E211"/>
  <c r="D211"/>
  <c r="H247" i="3"/>
  <c r="G247"/>
  <c r="F247"/>
  <c r="E247"/>
  <c r="D247"/>
  <c r="H244"/>
  <c r="G244"/>
  <c r="F244"/>
  <c r="E244"/>
  <c r="D244"/>
  <c r="H240"/>
  <c r="G240"/>
  <c r="F240"/>
  <c r="E240"/>
  <c r="D240"/>
  <c r="H208" i="1"/>
  <c r="G208"/>
  <c r="F208"/>
  <c r="E208"/>
  <c r="D208"/>
  <c r="H204"/>
  <c r="G204"/>
  <c r="F204"/>
  <c r="E204"/>
  <c r="D204"/>
  <c r="E200"/>
  <c r="F200"/>
  <c r="G200"/>
  <c r="H200"/>
  <c r="D200"/>
  <c r="E236" i="3"/>
  <c r="F236"/>
  <c r="G236"/>
  <c r="H236"/>
  <c r="D236"/>
  <c r="H195" i="1"/>
  <c r="G195"/>
  <c r="F195"/>
  <c r="E195"/>
  <c r="D195"/>
  <c r="H231" i="3"/>
  <c r="G231"/>
  <c r="F231"/>
  <c r="E231"/>
  <c r="D231"/>
  <c r="E220"/>
  <c r="F220"/>
  <c r="G220"/>
  <c r="H220"/>
  <c r="D220"/>
  <c r="E184" i="1"/>
  <c r="F184"/>
  <c r="G184"/>
  <c r="H184"/>
  <c r="D184"/>
  <c r="E216" i="3"/>
  <c r="F216"/>
  <c r="G216"/>
  <c r="H216"/>
  <c r="D216"/>
  <c r="E180" i="1"/>
  <c r="F180"/>
  <c r="G180"/>
  <c r="H180"/>
  <c r="D180"/>
  <c r="H213" i="3"/>
  <c r="H215" s="1"/>
  <c r="G213"/>
  <c r="G215" s="1"/>
  <c r="F213"/>
  <c r="F215" s="1"/>
  <c r="E213"/>
  <c r="E215" s="1"/>
  <c r="D213"/>
  <c r="D215" s="1"/>
  <c r="H177" i="1"/>
  <c r="H179" s="1"/>
  <c r="G177"/>
  <c r="G179" s="1"/>
  <c r="F177"/>
  <c r="F179" s="1"/>
  <c r="E177"/>
  <c r="E179" s="1"/>
  <c r="D177"/>
  <c r="D179" s="1"/>
  <c r="H171"/>
  <c r="G171"/>
  <c r="F171"/>
  <c r="E171"/>
  <c r="D171"/>
  <c r="H207" i="3"/>
  <c r="G207"/>
  <c r="F207"/>
  <c r="E207"/>
  <c r="D207"/>
  <c r="E200"/>
  <c r="F200"/>
  <c r="G200"/>
  <c r="H200"/>
  <c r="D200"/>
  <c r="E164" i="1"/>
  <c r="F164"/>
  <c r="G164"/>
  <c r="H164"/>
  <c r="D164"/>
  <c r="H196" i="3"/>
  <c r="G196"/>
  <c r="F196"/>
  <c r="E196"/>
  <c r="D196"/>
  <c r="H198"/>
  <c r="G198"/>
  <c r="F198"/>
  <c r="E198"/>
  <c r="D198"/>
  <c r="H194"/>
  <c r="G194"/>
  <c r="F194"/>
  <c r="E194"/>
  <c r="D194"/>
  <c r="H160" i="1"/>
  <c r="G160"/>
  <c r="F160"/>
  <c r="E160"/>
  <c r="D160"/>
  <c r="H162"/>
  <c r="G162"/>
  <c r="F162"/>
  <c r="E162"/>
  <c r="D162"/>
  <c r="H158"/>
  <c r="G158"/>
  <c r="F158"/>
  <c r="E158"/>
  <c r="D158"/>
  <c r="C178" i="3"/>
  <c r="C143" i="1"/>
  <c r="H175" i="3"/>
  <c r="H177" s="1"/>
  <c r="G175"/>
  <c r="G177" s="1"/>
  <c r="F175"/>
  <c r="F177" s="1"/>
  <c r="E175"/>
  <c r="E177" s="1"/>
  <c r="D175"/>
  <c r="D177" s="1"/>
  <c r="H140" i="1"/>
  <c r="G140"/>
  <c r="F140"/>
  <c r="E140"/>
  <c r="D140"/>
  <c r="H138"/>
  <c r="G138"/>
  <c r="F138"/>
  <c r="E138"/>
  <c r="D138"/>
  <c r="H170" i="3"/>
  <c r="G170"/>
  <c r="F170"/>
  <c r="E170"/>
  <c r="D170"/>
  <c r="H166"/>
  <c r="G166"/>
  <c r="F166"/>
  <c r="E166"/>
  <c r="D166"/>
  <c r="H135" i="1"/>
  <c r="G135"/>
  <c r="F135"/>
  <c r="E135"/>
  <c r="D135"/>
  <c r="H131"/>
  <c r="G131"/>
  <c r="F131"/>
  <c r="E131"/>
  <c r="D131"/>
  <c r="H161" i="3"/>
  <c r="G161"/>
  <c r="F161"/>
  <c r="E161"/>
  <c r="D161"/>
  <c r="H153"/>
  <c r="G153"/>
  <c r="F153"/>
  <c r="E153"/>
  <c r="D153"/>
  <c r="H126" i="1"/>
  <c r="G126"/>
  <c r="F126"/>
  <c r="E126"/>
  <c r="D126"/>
  <c r="H118"/>
  <c r="G118"/>
  <c r="F118"/>
  <c r="E118"/>
  <c r="D118"/>
  <c r="H146" i="3"/>
  <c r="G146"/>
  <c r="F146"/>
  <c r="E146"/>
  <c r="D146"/>
  <c r="H111" i="1"/>
  <c r="G111"/>
  <c r="F111"/>
  <c r="E111"/>
  <c r="D111"/>
  <c r="H138" i="3"/>
  <c r="G138"/>
  <c r="F138"/>
  <c r="E138"/>
  <c r="D138"/>
  <c r="H103" i="1"/>
  <c r="G103"/>
  <c r="F103"/>
  <c r="E103"/>
  <c r="D103"/>
  <c r="H135" i="3"/>
  <c r="H137" s="1"/>
  <c r="G135"/>
  <c r="F135"/>
  <c r="F137" s="1"/>
  <c r="E135"/>
  <c r="E137" s="1"/>
  <c r="D135"/>
  <c r="D137" s="1"/>
  <c r="H100" i="1"/>
  <c r="H102" s="1"/>
  <c r="G100"/>
  <c r="G102" s="1"/>
  <c r="F100"/>
  <c r="F102" s="1"/>
  <c r="E100"/>
  <c r="E102" s="1"/>
  <c r="D100"/>
  <c r="D102" s="1"/>
  <c r="H94"/>
  <c r="G94"/>
  <c r="F94"/>
  <c r="E94"/>
  <c r="D94"/>
  <c r="H129" i="3"/>
  <c r="G129"/>
  <c r="F129"/>
  <c r="E129"/>
  <c r="D129"/>
  <c r="H124"/>
  <c r="G124"/>
  <c r="F124"/>
  <c r="E124"/>
  <c r="D124"/>
  <c r="H122"/>
  <c r="G122"/>
  <c r="F122"/>
  <c r="E122"/>
  <c r="D122"/>
  <c r="H120"/>
  <c r="G120"/>
  <c r="F120"/>
  <c r="E120"/>
  <c r="D120"/>
  <c r="H118"/>
  <c r="G118"/>
  <c r="F118"/>
  <c r="E118"/>
  <c r="D118"/>
  <c r="H89" i="1"/>
  <c r="G89"/>
  <c r="F89"/>
  <c r="E89"/>
  <c r="D89"/>
  <c r="H87"/>
  <c r="G87"/>
  <c r="F87"/>
  <c r="E87"/>
  <c r="D87"/>
  <c r="H85"/>
  <c r="G85"/>
  <c r="F85"/>
  <c r="E85"/>
  <c r="D85"/>
  <c r="H83"/>
  <c r="G83"/>
  <c r="F83"/>
  <c r="E83"/>
  <c r="D83"/>
  <c r="C77" i="3"/>
  <c r="C76" i="1"/>
  <c r="H73" i="3"/>
  <c r="G73"/>
  <c r="F73"/>
  <c r="E73"/>
  <c r="D73"/>
  <c r="H72" i="1"/>
  <c r="G72"/>
  <c r="F72"/>
  <c r="E72"/>
  <c r="D72"/>
  <c r="H61" i="3"/>
  <c r="H76" s="1"/>
  <c r="G61"/>
  <c r="G76" s="1"/>
  <c r="F61"/>
  <c r="F76" s="1"/>
  <c r="E61"/>
  <c r="E76" s="1"/>
  <c r="D61"/>
  <c r="D76" s="1"/>
  <c r="H60" i="1"/>
  <c r="H75" s="1"/>
  <c r="G60"/>
  <c r="G75" s="1"/>
  <c r="F60"/>
  <c r="F75" s="1"/>
  <c r="E60"/>
  <c r="E75" s="1"/>
  <c r="D60"/>
  <c r="D75" s="1"/>
  <c r="H57"/>
  <c r="G57"/>
  <c r="F57"/>
  <c r="E57"/>
  <c r="D57"/>
  <c r="H58" i="3"/>
  <c r="G58"/>
  <c r="F58"/>
  <c r="E58"/>
  <c r="D58"/>
  <c r="H54"/>
  <c r="G54"/>
  <c r="F54"/>
  <c r="E54"/>
  <c r="D54"/>
  <c r="H53" i="1"/>
  <c r="G53"/>
  <c r="F53"/>
  <c r="E53"/>
  <c r="D53"/>
  <c r="H51" i="3"/>
  <c r="G51"/>
  <c r="F51"/>
  <c r="E51"/>
  <c r="D51"/>
  <c r="H50" i="1"/>
  <c r="G50"/>
  <c r="F50"/>
  <c r="E50"/>
  <c r="D50"/>
  <c r="H34" i="3"/>
  <c r="G34"/>
  <c r="F34"/>
  <c r="E34"/>
  <c r="D34"/>
  <c r="D42"/>
  <c r="E42"/>
  <c r="F42"/>
  <c r="G42"/>
  <c r="H42"/>
  <c r="H33" i="1"/>
  <c r="G33"/>
  <c r="F33"/>
  <c r="E33"/>
  <c r="D33"/>
  <c r="H41"/>
  <c r="G41"/>
  <c r="F41"/>
  <c r="E41"/>
  <c r="D41"/>
  <c r="E28"/>
  <c r="F28"/>
  <c r="G28"/>
  <c r="H28"/>
  <c r="D28"/>
  <c r="E29" i="3"/>
  <c r="F29"/>
  <c r="G29"/>
  <c r="H29"/>
  <c r="D29"/>
  <c r="H25" i="1"/>
  <c r="H27" s="1"/>
  <c r="H808" s="1"/>
  <c r="H817" s="1"/>
  <c r="G25"/>
  <c r="G27" s="1"/>
  <c r="G808" s="1"/>
  <c r="G817" s="1"/>
  <c r="C817" s="1"/>
  <c r="F25"/>
  <c r="F27" s="1"/>
  <c r="F808" s="1"/>
  <c r="F817" s="1"/>
  <c r="E25"/>
  <c r="E27" s="1"/>
  <c r="E808" s="1"/>
  <c r="E817" s="1"/>
  <c r="D25"/>
  <c r="D27" s="1"/>
  <c r="D808" s="1"/>
  <c r="D817" s="1"/>
  <c r="H26" i="3"/>
  <c r="H28" s="1"/>
  <c r="G26"/>
  <c r="G28" s="1"/>
  <c r="F26"/>
  <c r="F28" s="1"/>
  <c r="E26"/>
  <c r="E28" s="1"/>
  <c r="E839" s="1"/>
  <c r="E848" s="1"/>
  <c r="D26"/>
  <c r="D28" s="1"/>
  <c r="E11" i="1"/>
  <c r="F11"/>
  <c r="G11"/>
  <c r="H11"/>
  <c r="D11"/>
  <c r="E12" i="3"/>
  <c r="F12"/>
  <c r="G12"/>
  <c r="H12"/>
  <c r="D12"/>
  <c r="H20"/>
  <c r="G20"/>
  <c r="F20"/>
  <c r="E20"/>
  <c r="D20"/>
  <c r="H19" i="1"/>
  <c r="G19"/>
  <c r="F19"/>
  <c r="E19"/>
  <c r="D19"/>
  <c r="H10" i="3"/>
  <c r="G10"/>
  <c r="F10"/>
  <c r="E10"/>
  <c r="D10"/>
  <c r="H8"/>
  <c r="G8"/>
  <c r="F8"/>
  <c r="E8"/>
  <c r="D8"/>
  <c r="H6"/>
  <c r="G6"/>
  <c r="F6"/>
  <c r="E6"/>
  <c r="D6"/>
  <c r="H9" i="1"/>
  <c r="G9"/>
  <c r="F9"/>
  <c r="E9"/>
  <c r="D9"/>
  <c r="H7"/>
  <c r="G7"/>
  <c r="F7"/>
  <c r="E7"/>
  <c r="D7"/>
  <c r="H5"/>
  <c r="H24" s="1"/>
  <c r="G5"/>
  <c r="G24" s="1"/>
  <c r="F5"/>
  <c r="F24" s="1"/>
  <c r="E5"/>
  <c r="E24" s="1"/>
  <c r="D5"/>
  <c r="D336" i="3" l="1"/>
  <c r="D839"/>
  <c r="D848" s="1"/>
  <c r="F839"/>
  <c r="F848" s="1"/>
  <c r="H839"/>
  <c r="H848" s="1"/>
  <c r="E252" i="1"/>
  <c r="G252"/>
  <c r="E289"/>
  <c r="G289"/>
  <c r="D212" i="3"/>
  <c r="F212"/>
  <c r="H212"/>
  <c r="D246"/>
  <c r="G246"/>
  <c r="E246"/>
  <c r="E363"/>
  <c r="G363"/>
  <c r="D394"/>
  <c r="G394"/>
  <c r="E394"/>
  <c r="H394"/>
  <c r="F394"/>
  <c r="F252" i="1"/>
  <c r="H246" i="3"/>
  <c r="F246"/>
  <c r="E261"/>
  <c r="G261"/>
  <c r="D406"/>
  <c r="D407" s="1"/>
  <c r="F406"/>
  <c r="H406"/>
  <c r="H252" i="1"/>
  <c r="F289"/>
  <c r="H289"/>
  <c r="F176"/>
  <c r="H176"/>
  <c r="D252"/>
  <c r="D289"/>
  <c r="D302" s="1"/>
  <c r="D301"/>
  <c r="F301"/>
  <c r="H301"/>
  <c r="E359"/>
  <c r="G359"/>
  <c r="E371"/>
  <c r="G371"/>
  <c r="F302"/>
  <c r="G328"/>
  <c r="E328"/>
  <c r="H328"/>
  <c r="F328"/>
  <c r="D328"/>
  <c r="D261" i="3"/>
  <c r="E287"/>
  <c r="G287"/>
  <c r="F287"/>
  <c r="H287"/>
  <c r="F324"/>
  <c r="H324"/>
  <c r="E406"/>
  <c r="E407" s="1"/>
  <c r="G406"/>
  <c r="E225" i="1"/>
  <c r="G225"/>
  <c r="E301"/>
  <c r="E302" s="1"/>
  <c r="G301"/>
  <c r="G302" s="1"/>
  <c r="D371"/>
  <c r="F371"/>
  <c r="H371"/>
  <c r="D287" i="3"/>
  <c r="E324"/>
  <c r="G324"/>
  <c r="D324"/>
  <c r="E212"/>
  <c r="G212"/>
  <c r="F261"/>
  <c r="F841" s="1"/>
  <c r="F850" s="1"/>
  <c r="H261"/>
  <c r="H262" s="1"/>
  <c r="E336"/>
  <c r="G336"/>
  <c r="E172"/>
  <c r="D176" i="1"/>
  <c r="E176"/>
  <c r="G176"/>
  <c r="H210"/>
  <c r="F210"/>
  <c r="D210"/>
  <c r="G210"/>
  <c r="E210"/>
  <c r="D225"/>
  <c r="F225"/>
  <c r="H225"/>
  <c r="E134" i="3"/>
  <c r="E178" s="1"/>
  <c r="G134"/>
  <c r="F172"/>
  <c r="H172"/>
  <c r="D24" i="1"/>
  <c r="H59"/>
  <c r="F59"/>
  <c r="D99"/>
  <c r="F137"/>
  <c r="H137"/>
  <c r="D142"/>
  <c r="D810" s="1"/>
  <c r="D819" s="1"/>
  <c r="D134" i="3"/>
  <c r="F134"/>
  <c r="H134"/>
  <c r="H178" s="1"/>
  <c r="G172"/>
  <c r="D172"/>
  <c r="D59" i="1"/>
  <c r="G59"/>
  <c r="E59"/>
  <c r="E99"/>
  <c r="E807" s="1"/>
  <c r="G99"/>
  <c r="G807" s="1"/>
  <c r="F99"/>
  <c r="F807" s="1"/>
  <c r="H99"/>
  <c r="H807" s="1"/>
  <c r="E137"/>
  <c r="G137"/>
  <c r="D137"/>
  <c r="E142"/>
  <c r="E810" s="1"/>
  <c r="E819" s="1"/>
  <c r="G142"/>
  <c r="G810" s="1"/>
  <c r="G819" s="1"/>
  <c r="C819" s="1"/>
  <c r="F142"/>
  <c r="F810" s="1"/>
  <c r="F819" s="1"/>
  <c r="H142"/>
  <c r="H810" s="1"/>
  <c r="H819" s="1"/>
  <c r="F25" i="3"/>
  <c r="H25"/>
  <c r="H838" s="1"/>
  <c r="H847" s="1"/>
  <c r="F76" i="1"/>
  <c r="H76"/>
  <c r="E25" i="3"/>
  <c r="G25"/>
  <c r="G838" s="1"/>
  <c r="D25"/>
  <c r="D60"/>
  <c r="D840" s="1"/>
  <c r="G137"/>
  <c r="G839" s="1"/>
  <c r="G848" s="1"/>
  <c r="C848" s="1"/>
  <c r="F60"/>
  <c r="F840" s="1"/>
  <c r="F849" s="1"/>
  <c r="H60"/>
  <c r="E60"/>
  <c r="E840" s="1"/>
  <c r="E849" s="1"/>
  <c r="G60"/>
  <c r="E841" l="1"/>
  <c r="E850" s="1"/>
  <c r="G840"/>
  <c r="G849" s="1"/>
  <c r="C849" s="1"/>
  <c r="H840"/>
  <c r="H849" s="1"/>
  <c r="D838"/>
  <c r="D847" s="1"/>
  <c r="E838"/>
  <c r="E842" s="1"/>
  <c r="F838"/>
  <c r="D841"/>
  <c r="D850" s="1"/>
  <c r="F407"/>
  <c r="G841"/>
  <c r="G850" s="1"/>
  <c r="C850" s="1"/>
  <c r="D849"/>
  <c r="G847"/>
  <c r="F842"/>
  <c r="F847"/>
  <c r="F851" s="1"/>
  <c r="H841"/>
  <c r="F816" i="1"/>
  <c r="E816"/>
  <c r="H816"/>
  <c r="G816"/>
  <c r="E76"/>
  <c r="E809"/>
  <c r="E818" s="1"/>
  <c r="D76"/>
  <c r="D809"/>
  <c r="D818" s="1"/>
  <c r="F809"/>
  <c r="F818" s="1"/>
  <c r="D807"/>
  <c r="G76"/>
  <c r="G809"/>
  <c r="G818" s="1"/>
  <c r="C818" s="1"/>
  <c r="H809"/>
  <c r="H818" s="1"/>
  <c r="G226"/>
  <c r="F262" i="3"/>
  <c r="G337"/>
  <c r="G262"/>
  <c r="H407"/>
  <c r="G407"/>
  <c r="H337"/>
  <c r="D262"/>
  <c r="H302" i="1"/>
  <c r="E372"/>
  <c r="E262" i="3"/>
  <c r="F372" i="1"/>
  <c r="D226"/>
  <c r="D372"/>
  <c r="H372"/>
  <c r="G372"/>
  <c r="F178" i="3"/>
  <c r="F337"/>
  <c r="F226" i="1"/>
  <c r="H226"/>
  <c r="E337" i="3"/>
  <c r="D337"/>
  <c r="E226" i="1"/>
  <c r="F143"/>
  <c r="H77" i="3"/>
  <c r="G178"/>
  <c r="H143" i="1"/>
  <c r="D143"/>
  <c r="E143"/>
  <c r="D178" i="3"/>
  <c r="G143" i="1"/>
  <c r="E77" i="3"/>
  <c r="F77"/>
  <c r="G77"/>
  <c r="D77"/>
  <c r="E847" l="1"/>
  <c r="E851" s="1"/>
  <c r="G842"/>
  <c r="D851"/>
  <c r="D842"/>
  <c r="H842"/>
  <c r="H850"/>
  <c r="H851" s="1"/>
  <c r="C847"/>
  <c r="G851"/>
  <c r="C851" s="1"/>
  <c r="G820" i="1"/>
  <c r="C820" s="1"/>
  <c r="C816"/>
  <c r="H811"/>
  <c r="E820"/>
  <c r="F811"/>
  <c r="D811"/>
  <c r="D816"/>
  <c r="D820" s="1"/>
  <c r="G811"/>
  <c r="H820"/>
  <c r="E811"/>
  <c r="F820"/>
</calcChain>
</file>

<file path=xl/sharedStrings.xml><?xml version="1.0" encoding="utf-8"?>
<sst xmlns="http://schemas.openxmlformats.org/spreadsheetml/2006/main" count="6045" uniqueCount="1114">
  <si>
    <t>Категория:</t>
  </si>
  <si>
    <t>Дети 1-3 лет</t>
  </si>
  <si>
    <t>Прием пищи</t>
  </si>
  <si>
    <t>Наименование блюда</t>
  </si>
  <si>
    <t>Выход блюда</t>
  </si>
  <si>
    <t>Пищевые вещества, г</t>
  </si>
  <si>
    <t>Энергетическая ценность (ккал)</t>
  </si>
  <si>
    <t>Витамин С</t>
  </si>
  <si>
    <t>№ рецептуры</t>
  </si>
  <si>
    <t>Б</t>
  </si>
  <si>
    <t>Ж</t>
  </si>
  <si>
    <t>У</t>
  </si>
  <si>
    <t>День 1</t>
  </si>
  <si>
    <t>ЗАВТРАК</t>
  </si>
  <si>
    <t>Масло сливочное</t>
  </si>
  <si>
    <t>5</t>
  </si>
  <si>
    <t>2</t>
  </si>
  <si>
    <t>5/5</t>
  </si>
  <si>
    <t>Сыр порционный</t>
  </si>
  <si>
    <t>15</t>
  </si>
  <si>
    <t>27</t>
  </si>
  <si>
    <t>Сыр Российский</t>
  </si>
  <si>
    <t>15,97/15</t>
  </si>
  <si>
    <t>Хлеб пшеничный</t>
  </si>
  <si>
    <t>30</t>
  </si>
  <si>
    <t>10</t>
  </si>
  <si>
    <t xml:space="preserve">Хлеб пшеничный </t>
  </si>
  <si>
    <t>30/30</t>
  </si>
  <si>
    <t>Дети 3-7 лет</t>
  </si>
  <si>
    <t>7</t>
  </si>
  <si>
    <t>7/7</t>
  </si>
  <si>
    <t>40</t>
  </si>
  <si>
    <t>40/40</t>
  </si>
  <si>
    <t>Технологическая карта №</t>
  </si>
  <si>
    <t>Наименование изделия:</t>
  </si>
  <si>
    <t>Номер рецептуры:</t>
  </si>
  <si>
    <t>Наименование сборника рецептур:</t>
  </si>
  <si>
    <t>Методические указания города Москвы: Организация питания в дошкольных образовательных учреждениях. 2007.</t>
  </si>
  <si>
    <t>Наименование сырья</t>
  </si>
  <si>
    <t>Расход сырья и полуфабрикатов</t>
  </si>
  <si>
    <t>1 порция</t>
  </si>
  <si>
    <t>брутто, г</t>
  </si>
  <si>
    <t>нетто, г</t>
  </si>
  <si>
    <t>Сыр Голландский 8%</t>
  </si>
  <si>
    <t xml:space="preserve">   или Сыр Российский 6%</t>
  </si>
  <si>
    <t xml:space="preserve">   или Сыр Костромской 4%</t>
  </si>
  <si>
    <t xml:space="preserve">   или Сыр Ярославский 7%</t>
  </si>
  <si>
    <t>Выход:</t>
  </si>
  <si>
    <t>Химический состав данного блюда:</t>
  </si>
  <si>
    <t>Пищевые вещества</t>
  </si>
  <si>
    <t>Витамин С, мг</t>
  </si>
  <si>
    <t>Белки, г</t>
  </si>
  <si>
    <t>Жиры, г</t>
  </si>
  <si>
    <t>Углеводы, г</t>
  </si>
  <si>
    <t>Энерг. ценность, ккал</t>
  </si>
  <si>
    <t>26,00</t>
  </si>
  <si>
    <t>26,80</t>
  </si>
  <si>
    <t>0,00</t>
  </si>
  <si>
    <t>352,00</t>
  </si>
  <si>
    <t>Технология приготовления:</t>
  </si>
  <si>
    <t>Сыр зачищают от наружного покрытия, нарезают ломтиками прямоугольной, квадратной, треугольной или другой формы толщиной 2-3 мм.</t>
  </si>
  <si>
    <t>Вид обработки:</t>
  </si>
  <si>
    <t>Без обработки</t>
  </si>
  <si>
    <t>Вне сборников</t>
  </si>
  <si>
    <t>6,60</t>
  </si>
  <si>
    <t>0,90</t>
  </si>
  <si>
    <t>38,00</t>
  </si>
  <si>
    <t>199,00</t>
  </si>
  <si>
    <t>1,30</t>
  </si>
  <si>
    <t>61,50</t>
  </si>
  <si>
    <t>1,70</t>
  </si>
  <si>
    <t>566,00</t>
  </si>
  <si>
    <t>Какао с молоком</t>
  </si>
  <si>
    <t>150</t>
  </si>
  <si>
    <t>397</t>
  </si>
  <si>
    <t>Вода</t>
  </si>
  <si>
    <t>66,66/66,66</t>
  </si>
  <si>
    <t>Какао-порошок</t>
  </si>
  <si>
    <t>1,67/1,67</t>
  </si>
  <si>
    <t>Молоко стерилизованное 3,5% жирности</t>
  </si>
  <si>
    <t>91,67/91,67</t>
  </si>
  <si>
    <t>Сахарный песок</t>
  </si>
  <si>
    <t>5,34/5,34</t>
  </si>
  <si>
    <t>79,99/79,99</t>
  </si>
  <si>
    <t>2/2</t>
  </si>
  <si>
    <t>110/110</t>
  </si>
  <si>
    <t>6,4/6,4</t>
  </si>
  <si>
    <t>180</t>
  </si>
  <si>
    <t>Сборник рецептур блюд и кулинарных изделий для питания детей в дошкольных организациях/М.П. Могильный, В.А. Тутельян</t>
  </si>
  <si>
    <t>2,04</t>
  </si>
  <si>
    <t>1,77</t>
  </si>
  <si>
    <t>8,79</t>
  </si>
  <si>
    <t>59,44</t>
  </si>
  <si>
    <t>Какао кладут в посуду, смешивают с сахаром, добавляют небольшое количество кипятка и растирают до однородной массы, затем вливают при постоянном помешивании кипяченое горячее молоко, остальной кипяток и доводят до кипения.</t>
  </si>
  <si>
    <t>Варка</t>
  </si>
  <si>
    <t>Крупу рисовую перебирают, промывают сначала теплой, затем горячей водой. В кипящую воду кладут подготовленную крупу и варят 20 мин, затем добавляют горячее молоко, сахар, соль, промытый и перебранный изюм без косточек и варят, периодически помешивая, до готовности. В готовую кашу добавляют прокипяченное сливочное масло, и все тщательно перемешивают. Срок реализации: не более одного часа с момента приготовления. Способ приготовления при использовании хлопьев, не требующих варки: Смесь молока и воды доводят до кипения, заливают кипящей жидкостью хлопья, тщательно перемешивают, чтобы не было комков. Изюм без косточек перебирают, промывают, заливают кипятком, немного настаивают для размягчения. Затем его добавляют в кашу, закрывают крышкой и дают настояться в течение 5 минут. Добавляют соль, сахар, прокипяченное сливочное масло и все тщательно перемешивают.</t>
  </si>
  <si>
    <t>119,67</t>
  </si>
  <si>
    <t>15,66</t>
  </si>
  <si>
    <t>4,98</t>
  </si>
  <si>
    <t>3,02</t>
  </si>
  <si>
    <t>Изюм</t>
  </si>
  <si>
    <t>Соль пищевая йодированная</t>
  </si>
  <si>
    <t>Сахар</t>
  </si>
  <si>
    <t>Молоко</t>
  </si>
  <si>
    <t>Вода питьевая</t>
  </si>
  <si>
    <t xml:space="preserve">   или Хлопья рисовые</t>
  </si>
  <si>
    <t>Рис</t>
  </si>
  <si>
    <t>70</t>
  </si>
  <si>
    <t>Каша рисовая молочная жидкая с изюмом</t>
  </si>
  <si>
    <t>18/18</t>
  </si>
  <si>
    <t>5,4/5,4</t>
  </si>
  <si>
    <t>0,45/0,45</t>
  </si>
  <si>
    <t>21,6/21,6</t>
  </si>
  <si>
    <t>135/135</t>
  </si>
  <si>
    <t>ОБЕД</t>
  </si>
  <si>
    <t>15/15</t>
  </si>
  <si>
    <t>4,5/4,5</t>
  </si>
  <si>
    <t>0,38/0,38</t>
  </si>
  <si>
    <t>112,5/112,5</t>
  </si>
  <si>
    <t>ИТОГО ПО ПРИЕМУ ПИЩИ:</t>
  </si>
  <si>
    <t>ЗАВТРАК 2</t>
  </si>
  <si>
    <t xml:space="preserve">Сок фруктовый или овощной </t>
  </si>
  <si>
    <t>130</t>
  </si>
  <si>
    <t>Сок яблочный</t>
  </si>
  <si>
    <t>180/180</t>
  </si>
  <si>
    <t>150/150</t>
  </si>
  <si>
    <t>0,50</t>
  </si>
  <si>
    <t>0,10</t>
  </si>
  <si>
    <t>10,10</t>
  </si>
  <si>
    <t>46,00</t>
  </si>
  <si>
    <t>Готовый продукт промышленного производства.</t>
  </si>
  <si>
    <t>0,05/0,05</t>
  </si>
  <si>
    <t>37/24</t>
  </si>
  <si>
    <t>Горошек зеленый. Консервы</t>
  </si>
  <si>
    <t>32/25</t>
  </si>
  <si>
    <t>Свекла</t>
  </si>
  <si>
    <t>Масло подсолнечное</t>
  </si>
  <si>
    <t>34</t>
  </si>
  <si>
    <t>50</t>
  </si>
  <si>
    <t>Салат из свеклы с зеленым горошком</t>
  </si>
  <si>
    <t>0,03/0,03</t>
  </si>
  <si>
    <t>22,2/14,4</t>
  </si>
  <si>
    <t>19,2/15</t>
  </si>
  <si>
    <t>1,2/1,2</t>
  </si>
  <si>
    <t>Подготовленную свеклу отваривают, затем очищают и нарезают мелкой соломкой. Добавляют нарезанный соломкой репчатый бланшированный лук, яблоки с удаленным семенным гнездом, прогретый зеленый горошек. При отпуске салат заправляют маслом растительным.
Выход порции определяется возрастной группой.</t>
  </si>
  <si>
    <t>76,16</t>
  </si>
  <si>
    <t>7,52</t>
  </si>
  <si>
    <t>4,15</t>
  </si>
  <si>
    <t>2,24</t>
  </si>
  <si>
    <t>Масса отварной очищенной свеклы</t>
  </si>
  <si>
    <t>Гуляш из отварного мяса в молочно-сметанном соусе</t>
  </si>
  <si>
    <t>80</t>
  </si>
  <si>
    <t>93</t>
  </si>
  <si>
    <t>Морковь, красная</t>
  </si>
  <si>
    <t>16/12,8</t>
  </si>
  <si>
    <t>Говядина (I категории)</t>
  </si>
  <si>
    <t>68,56/62,4</t>
  </si>
  <si>
    <t>Лук</t>
  </si>
  <si>
    <t>6,4/5,12</t>
  </si>
  <si>
    <t>Сметана</t>
  </si>
  <si>
    <t>2,4/2,4</t>
  </si>
  <si>
    <t>Мука пшеничная</t>
  </si>
  <si>
    <t>1,6/1,6</t>
  </si>
  <si>
    <t>12/12</t>
  </si>
  <si>
    <t>0,96/0,96</t>
  </si>
  <si>
    <t>39,2/39,2</t>
  </si>
  <si>
    <t>60</t>
  </si>
  <si>
    <t>12/9,6</t>
  </si>
  <si>
    <t>51,42/46,8</t>
  </si>
  <si>
    <t>4,8/3,84</t>
  </si>
  <si>
    <t>1,8/1,8</t>
  </si>
  <si>
    <t>9/9</t>
  </si>
  <si>
    <t>0,72/0,72</t>
  </si>
  <si>
    <t>29,4/29,4</t>
  </si>
  <si>
    <t>Масса отварного мяса</t>
  </si>
  <si>
    <t xml:space="preserve">   или Морковь красная быстрозамороженная</t>
  </si>
  <si>
    <t xml:space="preserve">   или Лук репчатый быстрозамороженный</t>
  </si>
  <si>
    <t>Соус:</t>
  </si>
  <si>
    <t>Бульон мясной прозрачный №7</t>
  </si>
  <si>
    <t>Масса соуса</t>
  </si>
  <si>
    <t>Масса полуфабриката</t>
  </si>
  <si>
    <t>13,16</t>
  </si>
  <si>
    <t>9,42</t>
  </si>
  <si>
    <t>2,71</t>
  </si>
  <si>
    <t>147,57</t>
  </si>
  <si>
    <t>Подготовленное мясо промывают, нарезают на куски массой 1-1,5 кг, толщиной 8 см, закладывают в горячую воду, доводят до кипения, снимают пену, добавляют соль (1/2 часть от рецептурной нормы), варят в закрытой посуде при слабом кипении до готовности. Готовое вареное мясо охлаждают и нарезают мелкими кубиками. Очищенные морковь и лук репчатый нарезают соломкой и припускают в небольшом количестве воды (бульона) (замороженные овощи не размораживают). Из подсушенной муки, с добавлением бульона, молока и сметаны готовят соус. На-резанное вареное мясо укладывают в посуду, добавляют припущенные репчатый лук и морковь, соль (оставшуюся часть), заливают соусом, перемешивают и тушат в закрытой посуде 10-20 минут. Гуляш отпускают вместе с соусом, в котором он тушился. Срок реализации: не более 3 часов с момента приготовления.</t>
  </si>
  <si>
    <t>Тушение</t>
  </si>
  <si>
    <t>Щи со сметаной</t>
  </si>
  <si>
    <t>Капуста белокочанная</t>
  </si>
  <si>
    <t>37,5/30</t>
  </si>
  <si>
    <t>Картофель</t>
  </si>
  <si>
    <t>22,5/15,75</t>
  </si>
  <si>
    <t>12,75/9,6</t>
  </si>
  <si>
    <t>7,5/6,3</t>
  </si>
  <si>
    <t>6/6</t>
  </si>
  <si>
    <t>0,52/0,52</t>
  </si>
  <si>
    <t>45/36</t>
  </si>
  <si>
    <t>27/18,9</t>
  </si>
  <si>
    <t>15,3/11,52</t>
  </si>
  <si>
    <t>9/7,56</t>
  </si>
  <si>
    <t>7,2/7,2</t>
  </si>
  <si>
    <t>216/216</t>
  </si>
  <si>
    <t>0,63/0,63</t>
  </si>
  <si>
    <t xml:space="preserve">   или Картофель быстрозамороженный</t>
  </si>
  <si>
    <t>0,84</t>
  </si>
  <si>
    <t>0,67</t>
  </si>
  <si>
    <t>3,69</t>
  </si>
  <si>
    <t>24,66</t>
  </si>
  <si>
    <t>Овощи предварительно промывают, тщательно перебирают и очищают. Повторно промывают в проточной питьевой воде. Белокочанную капусту нарезают соломкой, очищенный картофель - кубиками или брусочками, репчатый лук и морковь шинкуют. В кипящую воду закладывают картофель (быстрозамороженный картофель - не размораживая) и варят до полуготовности 7-10 минут. Затем добавляют капусту, лук, морковь (замороженные овощи - не размораживая), соль и варят до готовности 10-15 минут. В готовые щи добавляют сметану, зелень и доводят до кипения.</t>
  </si>
  <si>
    <t>Макаронные изделия отварные с маслом</t>
  </si>
  <si>
    <t>110</t>
  </si>
  <si>
    <t>205</t>
  </si>
  <si>
    <t>2,68/2,68</t>
  </si>
  <si>
    <t>Макаронные изделия, высшего сорта, яичные</t>
  </si>
  <si>
    <t>37,56/37,56</t>
  </si>
  <si>
    <t>3,17/3,17</t>
  </si>
  <si>
    <t>44,39/44,39</t>
  </si>
  <si>
    <t>Макаронные изделия отварные №204</t>
  </si>
  <si>
    <t>2,26</t>
  </si>
  <si>
    <t>17,71</t>
  </si>
  <si>
    <t>105,85</t>
  </si>
  <si>
    <t>Макаронные изделия отваривают. При отпуске поливают прокипяченным сливочным маслом.</t>
  </si>
  <si>
    <t>Компот из смеси сухофруктов</t>
  </si>
  <si>
    <t>508</t>
  </si>
  <si>
    <t>142,5/142,5</t>
  </si>
  <si>
    <t>5,25/5,25</t>
  </si>
  <si>
    <t>Смесь сухофруктов</t>
  </si>
  <si>
    <t>18,75/22,88</t>
  </si>
  <si>
    <t>171/171</t>
  </si>
  <si>
    <t>6,3/6,3</t>
  </si>
  <si>
    <t>22,5/27,45</t>
  </si>
  <si>
    <t>Хлеб ржаной</t>
  </si>
  <si>
    <t>11</t>
  </si>
  <si>
    <t>Ржаной хлеб</t>
  </si>
  <si>
    <t>Сборник технологических нормативов, рецептур блюд и кулинарных изделий для школ, школ-интернатов, детских домов, детских оздоровительных учреждений профессионального  образования, специализир.учреждений д/несовершеннолетних, нуждающихся в соц.реабилитации</t>
  </si>
  <si>
    <t>0,25</t>
  </si>
  <si>
    <t>13,50</t>
  </si>
  <si>
    <t>55,00</t>
  </si>
  <si>
    <t>Сушеные фрукты перебирают, сортируют по видам, несколько раз промывают в теплой воде, затем закладывают в кипящую воду с сахаром в следующей последовательности: груши варят 1,5-2 часа; яблоки - 20-30 минут; урок - 18-20 минут; изюм - 5-10 минут. Охлаждают. Фрукты раскладывают в стаканы, заливают отваром.
Температура подачи: 14 °С.
Срок реализации: не более одного часа с момента приготовления.</t>
  </si>
  <si>
    <t>3,60</t>
  </si>
  <si>
    <t>31,20</t>
  </si>
  <si>
    <t>148,50</t>
  </si>
  <si>
    <t>ПОЛДНИК</t>
  </si>
  <si>
    <t>Ватрушки с повидлом</t>
  </si>
  <si>
    <t>540</t>
  </si>
  <si>
    <t>14/14</t>
  </si>
  <si>
    <t>Дрожжи прессованные (*эргостерин)</t>
  </si>
  <si>
    <t>1,05/1,05</t>
  </si>
  <si>
    <t>Пшеничная мука, высшего сорта</t>
  </si>
  <si>
    <t>34,77/34,77</t>
  </si>
  <si>
    <t>1,63/1,63</t>
  </si>
  <si>
    <t>1,52/1,52</t>
  </si>
  <si>
    <t>Повидло</t>
  </si>
  <si>
    <t>35,35/35</t>
  </si>
  <si>
    <t>Яйцо</t>
  </si>
  <si>
    <t>1,75/1,75</t>
  </si>
  <si>
    <t>Масло растительное</t>
  </si>
  <si>
    <t>0,23/0,23</t>
  </si>
  <si>
    <t>0,58/0,58</t>
  </si>
  <si>
    <t>1,87/1,87</t>
  </si>
  <si>
    <t>16/16</t>
  </si>
  <si>
    <t>39,74/39,74</t>
  </si>
  <si>
    <t>1,86/1,86</t>
  </si>
  <si>
    <t>1,74/1,74</t>
  </si>
  <si>
    <t>40,4/40</t>
  </si>
  <si>
    <t>0,26/0,26</t>
  </si>
  <si>
    <t>0,66/0,66</t>
  </si>
  <si>
    <t>2,14/2,14</t>
  </si>
  <si>
    <t>На подпыл</t>
  </si>
  <si>
    <t>Для смазки листов</t>
  </si>
  <si>
    <t>6,17</t>
  </si>
  <si>
    <t>2,83</t>
  </si>
  <si>
    <t>68,17</t>
  </si>
  <si>
    <t>28,23</t>
  </si>
  <si>
    <t>Дрожжевое тесто, приготовленное опарным способом, выкладывают на подпыленный мукой стол, отрезают от него кусок массой 1-1,5 кг, закатывают его в жгут и делят на куски массой 46 г. Укладывают их швом вниз на лист, смазанный жиром, дают неполную расстойку, а затем деревянным пестиком диаметром 5 см делают в них углубления, которые заполняют начинкой по 30 г.
После полной расстойки ватрушки смазывают яйцом и выпекают при температуре 230-240 °С 6-8 минут. 
При приготовлении ватрушек с повидлом яйцом смазывают только края теста, при этом смазывать края теста следует до заполнения лепешек повидлом.
Температура подачи: 65 °С.
Срок реализации: не более трех часов с момента приготовления.</t>
  </si>
  <si>
    <t>Запекание</t>
  </si>
  <si>
    <t>Кисломолочный напиток с сахаром</t>
  </si>
  <si>
    <t>120</t>
  </si>
  <si>
    <t>Сахарный сироп</t>
  </si>
  <si>
    <t>3/3</t>
  </si>
  <si>
    <t>Кефир</t>
  </si>
  <si>
    <t>150/145,5</t>
  </si>
  <si>
    <t>ИТОГО ЗА ДЕНЬ:</t>
  </si>
  <si>
    <t>3,6/3,6</t>
  </si>
  <si>
    <t>180/174,6</t>
  </si>
  <si>
    <t>2,72</t>
  </si>
  <si>
    <t>3,20</t>
  </si>
  <si>
    <t>6,97</t>
  </si>
  <si>
    <t>69,20</t>
  </si>
  <si>
    <t>Кисломолочный напиток разлить в стаканы, добавить сахарный сироп. Готовить непосредственно перед подачей к столу.  Для приготовления сахарного сиропа воду доводят до кипения, добавляют сахар, варят, при помешивании, на слабом нагреве 7-10 минут (на 100 мл воды - 100 г сахара). Сироп процеживают через стерильную марлю, сложенную в несколько раз. Процеженный сироп переливают в прокипяченную стерильную посуду, доливают недостающую до первоначального объема воду и хранят в холодильнике</t>
  </si>
  <si>
    <t>Огурец свежий</t>
  </si>
  <si>
    <t>14</t>
  </si>
  <si>
    <t>Огурец, грунтовый</t>
  </si>
  <si>
    <t>30,6/30</t>
  </si>
  <si>
    <t>Омлет натуральный</t>
  </si>
  <si>
    <t>77</t>
  </si>
  <si>
    <t>3,9/3,9</t>
  </si>
  <si>
    <t>78/78</t>
  </si>
  <si>
    <t>0,32/0,32</t>
  </si>
  <si>
    <t>Яйцо 1С</t>
  </si>
  <si>
    <t>65/65</t>
  </si>
  <si>
    <t>День 2</t>
  </si>
  <si>
    <t>51/50</t>
  </si>
  <si>
    <t>90/90</t>
  </si>
  <si>
    <t>75/75</t>
  </si>
  <si>
    <t>Кофейный напиток  на молоке</t>
  </si>
  <si>
    <t>126</t>
  </si>
  <si>
    <t>140,4/140,4</t>
  </si>
  <si>
    <t>63/63</t>
  </si>
  <si>
    <t>8,1/8,1</t>
  </si>
  <si>
    <t>Кофейный напиток</t>
  </si>
  <si>
    <t>Кофейный напиток витаминизированный на молоке</t>
  </si>
  <si>
    <t>117/117</t>
  </si>
  <si>
    <t>52,5/52,5</t>
  </si>
  <si>
    <t>6,75/6,75</t>
  </si>
  <si>
    <t>1,5/1,5</t>
  </si>
  <si>
    <t>2,29</t>
  </si>
  <si>
    <t>2,52</t>
  </si>
  <si>
    <t>10,75</t>
  </si>
  <si>
    <t>72,67</t>
  </si>
  <si>
    <t>Засыпать кофейный напиток в горячую воду и довести до кипения. Дать отстояться 3-5 минут и процедить. Добавить горячее кипяченое молоко, сахар и вновь довести до кипения. Готовый напиток разливают в стаканы или чашки. Температура подачи +45 С.</t>
  </si>
  <si>
    <t>7,85</t>
  </si>
  <si>
    <t>9,06</t>
  </si>
  <si>
    <t>3,21</t>
  </si>
  <si>
    <t>124,93</t>
  </si>
  <si>
    <t>Яйца, смешивают с молоком, добавляют соль, слегка взбивают до тех пор, пока на поверхности не появится пена. Омлет запекают на противне, смазанном маслом с толстым дном, обеспечивающим постепенный равномерный прогрев яичной массы. Противень хорошо разогреть и вылить в него омлетную смесь слоем 2,5-3 см. Вначале омлет запекают при небольшом нагреве, до образования легкой мягкой корочки, затем доводят до готовности в жарочном шкафу 8-10 минут при температуре 180-200 С. При подаче нарезать на порционные куски.</t>
  </si>
  <si>
    <t>Плоды и ягоды свежие</t>
  </si>
  <si>
    <t>95</t>
  </si>
  <si>
    <t>140</t>
  </si>
  <si>
    <t>Банан</t>
  </si>
  <si>
    <t>135,75/95</t>
  </si>
  <si>
    <t>100</t>
  </si>
  <si>
    <t>142,9/100</t>
  </si>
  <si>
    <t>Апельсин</t>
  </si>
  <si>
    <t xml:space="preserve">   или Яблоки</t>
  </si>
  <si>
    <t xml:space="preserve">   или Груша</t>
  </si>
  <si>
    <t xml:space="preserve">   или Банан</t>
  </si>
  <si>
    <t xml:space="preserve">   или Мандарин</t>
  </si>
  <si>
    <t xml:space="preserve">   или Слива</t>
  </si>
  <si>
    <t xml:space="preserve">   или Черешня</t>
  </si>
  <si>
    <t xml:space="preserve">   или Абрикосы</t>
  </si>
  <si>
    <t xml:space="preserve">   или Персик</t>
  </si>
  <si>
    <t xml:space="preserve">   или Смородина черная</t>
  </si>
  <si>
    <t xml:space="preserve">   или Виноград</t>
  </si>
  <si>
    <t>0,41</t>
  </si>
  <si>
    <t>10,09</t>
  </si>
  <si>
    <t>45,32</t>
  </si>
  <si>
    <t>Плоды и ягоды перед отпуском перебирают, удаляют плодоножки, сорные примеси, тщательно промывают проточной питьевой холодной водой.</t>
  </si>
  <si>
    <t>Салат витаминный с растительным маслом</t>
  </si>
  <si>
    <t>12,75/10,2</t>
  </si>
  <si>
    <t>Яблоки</t>
  </si>
  <si>
    <t>10,29/7,2</t>
  </si>
  <si>
    <t>7,5/6</t>
  </si>
  <si>
    <t>2,1/2,1</t>
  </si>
  <si>
    <t>0,08/0,08</t>
  </si>
  <si>
    <t>0,6/0,6</t>
  </si>
  <si>
    <t xml:space="preserve">Лук </t>
  </si>
  <si>
    <t>3,75/3</t>
  </si>
  <si>
    <t>21,25/17</t>
  </si>
  <si>
    <t>17,15/12</t>
  </si>
  <si>
    <t>12,5/10</t>
  </si>
  <si>
    <t>3,5/3,5</t>
  </si>
  <si>
    <t>0,12/0,12</t>
  </si>
  <si>
    <t>1/1</t>
  </si>
  <si>
    <t>6,25/5</t>
  </si>
  <si>
    <t>1,14</t>
  </si>
  <si>
    <t>7,15</t>
  </si>
  <si>
    <t>7,86</t>
  </si>
  <si>
    <t>100,90</t>
  </si>
  <si>
    <t>Белокочанную капусту и морковь очистить, промыть и мелко нашинковать соломкой. Лук мелко нарезать. Яблоки очистить от кожицы и семенных гнезд, мелко нарезать. Подготовленные овощи соединить, добавить соль, сахар, перемешать, заправить  растительным маслом.</t>
  </si>
  <si>
    <t>Суп гороховый</t>
  </si>
  <si>
    <t>35</t>
  </si>
  <si>
    <t>30/21</t>
  </si>
  <si>
    <t>Горох шлифованный</t>
  </si>
  <si>
    <t>200</t>
  </si>
  <si>
    <t>40/28</t>
  </si>
  <si>
    <t>10/8,4</t>
  </si>
  <si>
    <t>240/240</t>
  </si>
  <si>
    <t>0,7/0,7</t>
  </si>
  <si>
    <t>24/24</t>
  </si>
  <si>
    <t>Петрушка</t>
  </si>
  <si>
    <t>2,86</t>
  </si>
  <si>
    <t>0,24</t>
  </si>
  <si>
    <t>8,06</t>
  </si>
  <si>
    <t>50,94</t>
  </si>
  <si>
    <t>Лущеный горох перебрать, промыть, заложить в кипящую воду и варить до готовности. Добавить очищенный мелко нарезанный картофель (быстрозамороженный картофель - не размораживая) и варить 7-10 минут. Затем ввести нарезанные ломтиками морковь и репчатый лук (замороженные овощи - не размораживая), соль. В готовый суп положить зелень и довести до кипения. Суп можно подать с гренками.  Для приготовления гренок пшеничный хлеб без корки нарезать кубиками, положить на противень и подсушить в духовке.</t>
  </si>
  <si>
    <t>Тефтели из рыбы</t>
  </si>
  <si>
    <t>90</t>
  </si>
  <si>
    <t>Треска</t>
  </si>
  <si>
    <t>41,3/32,5</t>
  </si>
  <si>
    <t>7,25/6</t>
  </si>
  <si>
    <t>4/4</t>
  </si>
  <si>
    <t>10/10</t>
  </si>
  <si>
    <t>0,25/0,25</t>
  </si>
  <si>
    <t>Пшеничный хлеб</t>
  </si>
  <si>
    <t>6,5/6,5</t>
  </si>
  <si>
    <t>Пюре картофельное</t>
  </si>
  <si>
    <t>56</t>
  </si>
  <si>
    <t>115,5/80,85</t>
  </si>
  <si>
    <t>2,75/2,75</t>
  </si>
  <si>
    <t>30,8/30,8</t>
  </si>
  <si>
    <t>0,28/0,28</t>
  </si>
  <si>
    <t>57,8/45,5</t>
  </si>
  <si>
    <t>4,2/4,2</t>
  </si>
  <si>
    <t>10,15/8,4</t>
  </si>
  <si>
    <t>5,6/5,6</t>
  </si>
  <si>
    <t>0,35/0,35</t>
  </si>
  <si>
    <t>9,1/9,1</t>
  </si>
  <si>
    <t>136,5/95,55</t>
  </si>
  <si>
    <t>3,25/3,25</t>
  </si>
  <si>
    <t>36,4/36,4</t>
  </si>
  <si>
    <t>Масса отварного картофеля</t>
  </si>
  <si>
    <t>2,17</t>
  </si>
  <si>
    <t>3,12</t>
  </si>
  <si>
    <t>5,36</t>
  </si>
  <si>
    <t>82,60</t>
  </si>
  <si>
    <t>Очищенный картофель заливают кипящей, подсоленной водой и варят до готовности. Отвар сливают, картофель протирают в горячем состоянии через протирочную машину. В протертый картофель добавляют горячее кипяченое молоко, прокипяченное сливочное масло и тщательно перемешивают до получения пышной однородной массы.</t>
  </si>
  <si>
    <t xml:space="preserve">   или Окунь морской</t>
  </si>
  <si>
    <t xml:space="preserve">   или Судак</t>
  </si>
  <si>
    <t xml:space="preserve">   или Хек</t>
  </si>
  <si>
    <t xml:space="preserve">   или Минтай</t>
  </si>
  <si>
    <t xml:space="preserve">   или Горбуша</t>
  </si>
  <si>
    <t>Масса тефтелей тушеных</t>
  </si>
  <si>
    <t>11,64</t>
  </si>
  <si>
    <t>4,46</t>
  </si>
  <si>
    <t>8,03</t>
  </si>
  <si>
    <t>116,68</t>
  </si>
  <si>
    <t>подготовленное филе рыбное без кожи и костей промывают, нарезают на куски, пропускают два раза через мясорубку вместе с очищенным луком репчатым и размоченным в молоке хлебом пшеничным. В полученную массу добавляют соль поваренную йодированную (3/4 от рецептурной нормы), хорошо вымешивают и формуют шарики массой 25-35 г, панируют в муке пшеничной и слегка обжаривают в масле с двух сторон на сковороде в нагретом сливочном масле.  Из подсушенной муки пшеничной (1/4 часть от рецептурной нормы) готовят соус молочный густой. Обжаренные тефтели укладывают в посуду, заливают приготовленным соусом молочным, добавляют воду (10% от массы соуса) и тушат при слабом кипении в течение 15-20 мин. При отпуске тефтели рыбные поливают соусом, в котором они тушились.  Температура подачи: не ниже 65 С.  Срок реализации: не более двух часов с момента приготовления. Способ приготовления тефтелей из рыбы из п/ф промышленного производства:  вариант 1: из фарша рыбного промышленного производства (ТУ 9261-133-00472124-02). Фарш рыбный размораживают. Добавляют к нему соль (3/4 от рецептурной нормы) и тщательно вымешивают. Формуют шарики массой 25-35 г, панируют в муке, слегка обжаривают с двух сторон на сковороде в нагретом сливочном масле. Обжаренные тефтели укладывают в посуду, заливают  приготовленным соусом молочным, добавляют воду (10% от массы соуса) и тушат при слабом кипении в течение 15-20 мин. При отпуске тефтели рыбные поливают соусом, в котором они тушились. вариант 2: из п/ф промышленного производства (ТУ 9266-134-00472124-04).  Тефтели рыбные, не размораживая, слегка обжаривают в масле с двух сторон на сковороде в нагретом сливочном масле. Обжаренные тефтели укладывают в посуду, заливают  приготовленным соусом молочным, добавляют воду (10% от массы соуса) и тушат при слабом кипении в течение 15-20 мин. При отпуске тефтели рыбные поливают соусом, в котором они тушились.</t>
  </si>
  <si>
    <t>Компот из свежих фруктов</t>
  </si>
  <si>
    <t>124</t>
  </si>
  <si>
    <t>Яблоко</t>
  </si>
  <si>
    <t>14,85/13,12</t>
  </si>
  <si>
    <t>19,8/17,5</t>
  </si>
  <si>
    <t xml:space="preserve">   или Груши</t>
  </si>
  <si>
    <t xml:space="preserve">   или Персики</t>
  </si>
  <si>
    <t xml:space="preserve">   или Вишня</t>
  </si>
  <si>
    <t>3,88</t>
  </si>
  <si>
    <t>8,93</t>
  </si>
  <si>
    <t>34,69</t>
  </si>
  <si>
    <t>Яблоки или груши моют, удаляют семенные гнезда, нарезают дольками. Для того, чтобы плоды не темнели, их до варки погружают в холодную воду, слегка подкисленную лимонной кислотой. Сироп приготавливают следующим образом: в горячей воде растворяют сахар, доводят до кипения, проваривают 10-12 минут и процеживают. В подготовленный горячий сироп погружают плоды. Яблоки варят при слабом кипении 6-8 мин. Быстро разваривающиеся сорта яблок (антоновские и др.) не варят, а кладут в кипящий сироп, прекращают нагрев и оставляют в сиропе до охлаждения. Компот охлаждают до комнатной температуры под закрытой крышкой.  Вишню перебирают, удаляют плодоножки, моют; сливы, персики, абрикосы перебирают. Моют, разрезают пополам, удаляют косточки, закладывают в горячий сироп и доводят до кипения, затем готовые компоты охлаждают.</t>
  </si>
  <si>
    <t>Печенье</t>
  </si>
  <si>
    <t>590</t>
  </si>
  <si>
    <t>Печенье сахарное из муки первого сорта</t>
  </si>
  <si>
    <t>50/50</t>
  </si>
  <si>
    <t xml:space="preserve">Молоко стерилизованное </t>
  </si>
  <si>
    <t>127</t>
  </si>
  <si>
    <t>157,5/150</t>
  </si>
  <si>
    <t>189/180</t>
  </si>
  <si>
    <t>75</t>
  </si>
  <si>
    <t>2,80</t>
  </si>
  <si>
    <t>4,10</t>
  </si>
  <si>
    <t>56,00</t>
  </si>
  <si>
    <t>Готовый продукт промышленного производства. Поступает в пакетах или бутылках. Молоко стерилизованное не требует предварительного кипячения. Перед отпуском разливают в стаканы. Температура подачи - не ниже 15 С.  Срок реализации: не более 1 часа после вскрытия упаковки</t>
  </si>
  <si>
    <t>7,50</t>
  </si>
  <si>
    <t>9,80</t>
  </si>
  <si>
    <t>74,40</t>
  </si>
  <si>
    <t>417,00</t>
  </si>
  <si>
    <t>День 3</t>
  </si>
  <si>
    <t>Крупу перебирают. Смесь молока и воды доводят до кипения, добавляют соль, сахар, вводят крупу "Геркулес" и варят, при помешивании, до готовности. В готовую кашу добавляют прокипяченное сливочное масло, все тщательно перемешивают.  Срок реализации: не более одного часа с момента приготовления. Способ приготовления при использовании хлопьев, не требующих варки: Смесь молока и воды доводят до кипения, заливают кипящей жидкостью хлопья, тщательно перемешивают, чтобы не было комков, закрывают крышкой и дают настояться в течение 5 минут. Добавляют соль, сахар, прокипяченное сливочное масло и все тщательно перемешивают.</t>
  </si>
  <si>
    <t>108,22</t>
  </si>
  <si>
    <t>11,32</t>
  </si>
  <si>
    <t>5,50</t>
  </si>
  <si>
    <t>3,33</t>
  </si>
  <si>
    <t xml:space="preserve">   или Овсяные хлопья "Геркулес"</t>
  </si>
  <si>
    <t>Геркулес</t>
  </si>
  <si>
    <t>67</t>
  </si>
  <si>
    <t>Каша из овсяных хлопьев молочная жидкая</t>
  </si>
  <si>
    <t>Мандарин</t>
  </si>
  <si>
    <t>128,3/95</t>
  </si>
  <si>
    <t>138,1/100</t>
  </si>
  <si>
    <t>Морковь промыть, очистить, нашинковать. Заправить сахаром и растительным маслом.</t>
  </si>
  <si>
    <t>105,92</t>
  </si>
  <si>
    <t>9,69</t>
  </si>
  <si>
    <t>7,09</t>
  </si>
  <si>
    <t>1,21</t>
  </si>
  <si>
    <t>Салат из моркови с растительным маслом</t>
  </si>
  <si>
    <t>0,9/0,9</t>
  </si>
  <si>
    <t>34,8/27,9</t>
  </si>
  <si>
    <t>58/46,5</t>
  </si>
  <si>
    <t>Фасоль перебрать, промыть, замочить в холодной воде в течение 5-6 часов. Замоченную фасоль залить кипящей водой и варить до неполного разваривания фасоли (минут 25-30). Подготовленную свеклу мелко нарезать или натереть на терке и тушить в небольшом количестве воды с добавлением лимонной кислоты (замороженную свеклу тушат не размораживая). В кипящую воду с фасолью положить мелко нарезанный картофель (быстрозамороженный картофель - не размораживая), варить 7-10 минут. Подготовленные овощи: морковь, репчатый лук мелко нарезать, белокочанную капусту нашинковать соломкой и добавить в кипящую воду с фасолью и картофелем (замороженные овощи добавляют не размораживая). За 10 минут до готовности добавить тушеную свеклу, соль, сахар. В готовый борщ положить сметану, мелко нарезанную зелень и дать вскипеть.</t>
  </si>
  <si>
    <t>38,73</t>
  </si>
  <si>
    <t>3,74</t>
  </si>
  <si>
    <t>0,72</t>
  </si>
  <si>
    <t>1,63</t>
  </si>
  <si>
    <t xml:space="preserve">   или Свекла быстрозамороженная</t>
  </si>
  <si>
    <t>Фасоль</t>
  </si>
  <si>
    <t>29</t>
  </si>
  <si>
    <t>Борщ с фасолью со сметаной</t>
  </si>
  <si>
    <t>6/4,8</t>
  </si>
  <si>
    <t>9/7,2</t>
  </si>
  <si>
    <t>21/16,8</t>
  </si>
  <si>
    <t>21/14,7</t>
  </si>
  <si>
    <t>27/21,6</t>
  </si>
  <si>
    <t>7,2/5,76</t>
  </si>
  <si>
    <t>10,8/8,64</t>
  </si>
  <si>
    <t>25,2/20,16</t>
  </si>
  <si>
    <t>25,2/17,64</t>
  </si>
  <si>
    <t>32,4/25,92</t>
  </si>
  <si>
    <t>Фрикадельки мясные</t>
  </si>
  <si>
    <t>107</t>
  </si>
  <si>
    <t>65,38/59,5</t>
  </si>
  <si>
    <t>13,3/13,3</t>
  </si>
  <si>
    <t>0,14/0,14</t>
  </si>
  <si>
    <t>9,8/9,8</t>
  </si>
  <si>
    <t>46,7/42,5</t>
  </si>
  <si>
    <t>9,5/9,5</t>
  </si>
  <si>
    <t>0,1/0,1</t>
  </si>
  <si>
    <t>15,04</t>
  </si>
  <si>
    <t>11,24</t>
  </si>
  <si>
    <t>6,12</t>
  </si>
  <si>
    <t>188,01</t>
  </si>
  <si>
    <t>Мясо промывают, зачищают от сухожилий, пропускают 2 раза через мясорубку, смешивают с размоченным в воде и отжатым пшеничным хлебом и снова пропускают через мясорубку. Добавляют соль, хорошо выбивают. Котлетную массу разделывают в виде шариков (по 2-3 шт. на порцию) и варят в кипящей воде 15-20 минут. Способ приготовления фрикаделек из п/ф промышленного производства:  Фрикадельки, не размораживая, варят в кипящей воде 15-20 минут.</t>
  </si>
  <si>
    <t>Подготовленную рисовую крупу кладут в подсоленную кипящую воду (6 л воды, 60 г соли на 1 кг риса) и варят при слабом кипении. Когда зерна набухнут и станут мягкими, рис откидывают и промывают горячей кипяченой водой. После стекания воды рис кладут в посуду, заправляют маслом, перемешивают и прогревают.
Выход порции определяется возрастной группой.</t>
  </si>
  <si>
    <t>133,64</t>
  </si>
  <si>
    <t>22,32</t>
  </si>
  <si>
    <t>3,70</t>
  </si>
  <si>
    <t>2,74</t>
  </si>
  <si>
    <t>Рис, зерно продовольственное</t>
  </si>
  <si>
    <t>315</t>
  </si>
  <si>
    <t>Рис отварной</t>
  </si>
  <si>
    <t>5,85/5,85</t>
  </si>
  <si>
    <t>46,41/46,41</t>
  </si>
  <si>
    <t>4,95/4,95</t>
  </si>
  <si>
    <t>39,27/39,27</t>
  </si>
  <si>
    <t>Салат "Степной" из разных овощей</t>
  </si>
  <si>
    <t>685</t>
  </si>
  <si>
    <t>14,65/11</t>
  </si>
  <si>
    <t>Лук репчатый</t>
  </si>
  <si>
    <t>10,1/8,5</t>
  </si>
  <si>
    <t>Огурец соленый</t>
  </si>
  <si>
    <t>10,65/8,5</t>
  </si>
  <si>
    <t>8,45/5,5</t>
  </si>
  <si>
    <t>11,9/9,5</t>
  </si>
  <si>
    <t>1,88/1,88</t>
  </si>
  <si>
    <t>Соль поваренная пищевая</t>
  </si>
  <si>
    <t>0,15/0,15</t>
  </si>
  <si>
    <t>8,79/6,6</t>
  </si>
  <si>
    <t>6,06/5,1</t>
  </si>
  <si>
    <t>6,39/5,1</t>
  </si>
  <si>
    <t>5,07/3,3</t>
  </si>
  <si>
    <t>7,14/5,7</t>
  </si>
  <si>
    <t>1,12/1,12</t>
  </si>
  <si>
    <t>0,09/0,09</t>
  </si>
  <si>
    <t>Сборник рецептур блюд и кулинарных изделий: Для предприятий общественного питания/Авт.-сост.: А.И. Здобнов, В.А. Цыганенко.</t>
  </si>
  <si>
    <t>Заправка для салатов №758</t>
  </si>
  <si>
    <t>1,34</t>
  </si>
  <si>
    <t>3,82</t>
  </si>
  <si>
    <t>7,46</t>
  </si>
  <si>
    <t>70,19</t>
  </si>
  <si>
    <t>Очищенный сырой картофель нарезают соломкой и бланшируют в подсоленной воде 5 мин. Подготовленную сырую морковь и очищенные от кожицы соленые огурцы нарезают соломкой, лук репчатый мелко шинкуют. Картофель и овощи соединяют, добавляют зеленый горошек, заправку и перемешивают. При отпуске салат оформляют овощами и зеленью петрушки (2-3 г нетто на порцию).</t>
  </si>
  <si>
    <t>Чай с сахаром</t>
  </si>
  <si>
    <t>132</t>
  </si>
  <si>
    <t>Чай</t>
  </si>
  <si>
    <t>0,54/0,54</t>
  </si>
  <si>
    <t>6,00</t>
  </si>
  <si>
    <t>1,53</t>
  </si>
  <si>
    <t>6,50</t>
  </si>
  <si>
    <t>24,64</t>
  </si>
  <si>
    <t>В чайник насыпать чай и сахар на определенное количество порций, залить кипятком на то же количество порций и настаивать 5 минут. Процедить, остудить до температуры 40-45 С, после чего разлить по стаканам. Не рекомендуется кипятить заваренный чай и длительно хранить на плите.</t>
  </si>
  <si>
    <t>День 4</t>
  </si>
  <si>
    <t>Творог протирают, добавляют молоко, яйцо, сахар, манную крупу, изюм, хорошо вымешивают. Выкладывают слоем 3-4 см на противень, смазанный сливочным маслом, разравнивают и запекают в жарочном шкафу 20-30 мин при температуре 220-280 С.</t>
  </si>
  <si>
    <t>192,25</t>
  </si>
  <si>
    <t>12,20</t>
  </si>
  <si>
    <t>9,70</t>
  </si>
  <si>
    <t>14,13</t>
  </si>
  <si>
    <t>Крупа манная</t>
  </si>
  <si>
    <t>Творог</t>
  </si>
  <si>
    <t>Запеканка творожная с изюмом</t>
  </si>
  <si>
    <t>8,25/8,25</t>
  </si>
  <si>
    <t>3,3/3,3</t>
  </si>
  <si>
    <t>57,75/57,75</t>
  </si>
  <si>
    <t>115,5/113,85</t>
  </si>
  <si>
    <t>11,55/11,55</t>
  </si>
  <si>
    <t>165</t>
  </si>
  <si>
    <t>8/8</t>
  </si>
  <si>
    <t>175</t>
  </si>
  <si>
    <t>12,25/12,25</t>
  </si>
  <si>
    <t>122,5/120,75</t>
  </si>
  <si>
    <t>61,25/61,25</t>
  </si>
  <si>
    <t>8,75/8,75</t>
  </si>
  <si>
    <t>113,7/100</t>
  </si>
  <si>
    <t>108/95</t>
  </si>
  <si>
    <t>Салат картофельный с кукурузой и морковью</t>
  </si>
  <si>
    <t>39</t>
  </si>
  <si>
    <t>10,41/7,5</t>
  </si>
  <si>
    <t>Кукуруза, сахарная консервированная</t>
  </si>
  <si>
    <t>12,48/7,5</t>
  </si>
  <si>
    <t>Морковь</t>
  </si>
  <si>
    <t>9,42/7,5</t>
  </si>
  <si>
    <t>Огурцы</t>
  </si>
  <si>
    <t>17,35/12,5</t>
  </si>
  <si>
    <t>20,8/12,5</t>
  </si>
  <si>
    <t>15,7/12,5</t>
  </si>
  <si>
    <t>Сборник рецептур на продукцию для обучающихся во всех образовательных учреждениях</t>
  </si>
  <si>
    <t>Масса вареного очищенного картофеля</t>
  </si>
  <si>
    <t>Масса вареной очищенной моркови</t>
  </si>
  <si>
    <t>6,36</t>
  </si>
  <si>
    <t>23,72</t>
  </si>
  <si>
    <t>164,20</t>
  </si>
  <si>
    <t>Картофель, морковь варят, очищают, нарезают кубиками, огурцы нарезают тонкими ломтиками, добавляют консервированную кукурузу, предварительно прокипяченную, заправляют растительным маслом.
Салат укладывают горкой, оформляют огурцами, морковью.</t>
  </si>
  <si>
    <t>Суп крестьянский со сметаной</t>
  </si>
  <si>
    <t>37</t>
  </si>
  <si>
    <t>60/42</t>
  </si>
  <si>
    <t>Пшено</t>
  </si>
  <si>
    <t>80/56</t>
  </si>
  <si>
    <t>0,81</t>
  </si>
  <si>
    <t>46,04</t>
  </si>
  <si>
    <t>Крупу пшенную перебрать и тщательно промыть. Заложить в кипящую воду (3 л на 1 кг крупы) и сварить до полуготовности, воду слить. Очищенный картофель нарезать кубиками или брусочками. Морковь и репчатый лук мелко нашинковать. В кипящую воду положить подготовленную крупу, нарезанный картофель (быстрозамороженный картофель - не размораживая), варить 7-10 минут, добавить овощи (замороженные овощи - не размораживая), соль и варить до готовности. В готовый суп добавить сметану, зелень и прокипятить.</t>
  </si>
  <si>
    <t>370</t>
  </si>
  <si>
    <t>Фрикадельки из птицы или кролика</t>
  </si>
  <si>
    <t>308</t>
  </si>
  <si>
    <t>11,25/11,25</t>
  </si>
  <si>
    <t>Курица, грудка</t>
  </si>
  <si>
    <t>41,5/36,88</t>
  </si>
  <si>
    <t>Хлеб пшеничный, формовой из муки 1 сорта</t>
  </si>
  <si>
    <t>9,38/9,38</t>
  </si>
  <si>
    <t>15,75/15,75</t>
  </si>
  <si>
    <t>58,1/51,62</t>
  </si>
  <si>
    <t>13,12/13,12</t>
  </si>
  <si>
    <t>0,84/0,84</t>
  </si>
  <si>
    <t>Курица, 1 категории</t>
  </si>
  <si>
    <t xml:space="preserve">   или Бройлеры (цыплята) 1 кат.</t>
  </si>
  <si>
    <t xml:space="preserve">   или Куриный окорочок</t>
  </si>
  <si>
    <t>Мякоть без кожи и жира</t>
  </si>
  <si>
    <t xml:space="preserve">   или Индейки 1 кат.</t>
  </si>
  <si>
    <t xml:space="preserve">   или Мясо кролика</t>
  </si>
  <si>
    <t xml:space="preserve">   или Филе птицы (полуфабрикат)</t>
  </si>
  <si>
    <t xml:space="preserve">   или Грудка куриная</t>
  </si>
  <si>
    <t xml:space="preserve">   или Вода</t>
  </si>
  <si>
    <t>14,78</t>
  </si>
  <si>
    <t>13,19</t>
  </si>
  <si>
    <t>9,62</t>
  </si>
  <si>
    <t>216,25</t>
  </si>
  <si>
    <t>Мякоть птицы или кролика нарезают на куски и пропускают через мясорубку, соединяют с замоченным в молоке или воде с хлебом, кладут соль, хорошо перемешивают, пропускают второй раз через мясорубку и выбивают. Готовую котлетную массу порционируют, разделывают на шарики (по 2-3 шт. на порцию), отваривают на пару или в воде.
Отпускают с прокипяченным сливочным маслом.
Гарниры — пюре картофельное, пюре картофельное с морковью, пюре морковное, пюре из моркови или свеклы.</t>
  </si>
  <si>
    <t>Рагу овощное</t>
  </si>
  <si>
    <t>57</t>
  </si>
  <si>
    <t>35,2/28,16</t>
  </si>
  <si>
    <t>63,8/44,66</t>
  </si>
  <si>
    <t>33/26,4</t>
  </si>
  <si>
    <t>16,5/13,86</t>
  </si>
  <si>
    <t>33/33</t>
  </si>
  <si>
    <t>0,33/0,33</t>
  </si>
  <si>
    <t>41,6/33,28</t>
  </si>
  <si>
    <t>75,4/52,78</t>
  </si>
  <si>
    <t>39/31,2</t>
  </si>
  <si>
    <t>19,5/16,38</t>
  </si>
  <si>
    <t>39/39</t>
  </si>
  <si>
    <t>0,39/0,39</t>
  </si>
  <si>
    <t>2,50</t>
  </si>
  <si>
    <t>3,39</t>
  </si>
  <si>
    <t>9,63</t>
  </si>
  <si>
    <t>84,21</t>
  </si>
  <si>
    <t>Картофель, морковь очистить, промыть, нарезать дольками или кубиками и припустить в небольшом количестве воды со сливочным маслом до полуготовности. Белокочанную капусту нарезать шашечками и припустить в воде. Затем картофель и овощи соединить, залить горячим молоком, добавить соль и продолжать тушить до готовности.</t>
  </si>
  <si>
    <t>Яйца вареные</t>
  </si>
  <si>
    <t>424</t>
  </si>
  <si>
    <t>Чай сладкий с лимоном</t>
  </si>
  <si>
    <t>133</t>
  </si>
  <si>
    <t>132/132</t>
  </si>
  <si>
    <t>Лимоны</t>
  </si>
  <si>
    <t>7,5/6,75</t>
  </si>
  <si>
    <t>158,4/158,4</t>
  </si>
  <si>
    <t>9/8,1</t>
  </si>
  <si>
    <t>13,00</t>
  </si>
  <si>
    <t>12,00</t>
  </si>
  <si>
    <t>1,00</t>
  </si>
  <si>
    <t>157,00</t>
  </si>
  <si>
    <t>Яйца варят всмятку, "в мешочек" или вкрутую. Яйца варят в скорлупе или без нее. При варке в скорлупе яйца погружают в кипящую подсоленную воду (3 л воды и 40-50 г соли на 10 яиц) и варят: всмятку - 3-3,5 мин с момента закипания, "в мешочек" - 4,5-5,5 мин, вкрутую - 8-10 мин. Для облегчения очистки от скорлупы яйца сразу же после варки погружают в холодную воду. При варке без скорлупы в воду добавляют уксус и соль (50 г 3%-ного уксуса и 10 г соли на 1 л воды), доводят до кипения и быстро выпускают яйца одно за другим (не более 10 шт.). В этом случае яйца "в мешочек" варят 3-3,5 мин. При варке образуется белковая бахрома, которую следует зачищать. Получающиеся при этом отходы составляют 7% к массе вареного яйца. Для варки без скорлупы следует использовать яйца диетические. У яйца, сваренного всмятку, белок, расположенный ближе к скорлупе, должен быть наполовину затвердевшим, а желток - жидким. Очистить яйцо нельзя, так как оно не сохранит форму. Яйца, сваренные "в мешочек", имеют полностью затвердевший белок и полужидкий желток. Очищенное от скорлупы яйцо сохраняет форму, но слегка деформируется под действием собственной массы. Яйцо, сваренное вкрутую, имеет в меру плотный белок и желток. Желток - нежный, рассыпчатый, в центре его может быть не затвердевшая капля. Яйца, сваренные всмятку, подают только в горячем натуральном виде, "в мешочек" - используют также для приготовления горячих блюд, а сваренные вкрутую - для горячих и холодных блюд. Яйца "в мешочек", кроме того, используют в качестве гарнира к некоторым блюдам (бульон с яйцом и др.). Яйца варят всмятку, "в мешочек" или вкрутую, как описано выше. Отпускают в скорлупе.</t>
  </si>
  <si>
    <t>День 5</t>
  </si>
  <si>
    <t>Суп молочный с макаронными изделиями</t>
  </si>
  <si>
    <t>33</t>
  </si>
  <si>
    <t>3,75/3,75</t>
  </si>
  <si>
    <t>Макаронные изделия</t>
  </si>
  <si>
    <t>120/120</t>
  </si>
  <si>
    <t>0,5/0,5</t>
  </si>
  <si>
    <t>20/20</t>
  </si>
  <si>
    <t>Масса отварных изделий</t>
  </si>
  <si>
    <t>3,30</t>
  </si>
  <si>
    <t>4,50</t>
  </si>
  <si>
    <t>10,32</t>
  </si>
  <si>
    <t>93,52</t>
  </si>
  <si>
    <t>Вермишель (или лапшу) засыпать, помешивая, в кипящую подсоленную воду и отварить до готовности в течение 5-7 минут, откинуть на сито, дать стечь воде. Затем в кипящее молоко добавить сахар и заложить отварные макаронные изделия, довести до кипения и варить еще минут 5. Сливочное масло растопить в эмалированной посуде, прокипятить, добавить в готовую вермишель, все тщательно перемешать и прокипятить.</t>
  </si>
  <si>
    <t>Суп рыбный из консервов</t>
  </si>
  <si>
    <t>42</t>
  </si>
  <si>
    <t>0,3/0,3</t>
  </si>
  <si>
    <t>Консервы из рыбы</t>
  </si>
  <si>
    <t>Мясо отварное тушеное с картофелем по-домашнему</t>
  </si>
  <si>
    <t>160</t>
  </si>
  <si>
    <t>123,2/86,4</t>
  </si>
  <si>
    <t>24/19,2</t>
  </si>
  <si>
    <t>4,8/4,8</t>
  </si>
  <si>
    <t>74,72/68</t>
  </si>
  <si>
    <t>8/6,72</t>
  </si>
  <si>
    <t>67,2/67,2</t>
  </si>
  <si>
    <t>Компот из сухофруктов</t>
  </si>
  <si>
    <t>122</t>
  </si>
  <si>
    <t>147/147</t>
  </si>
  <si>
    <t>Абрикосы сушеные (Курага)</t>
  </si>
  <si>
    <t>0,4/0,4</t>
  </si>
  <si>
    <t>32/32</t>
  </si>
  <si>
    <t>154/108</t>
  </si>
  <si>
    <t>30/24</t>
  </si>
  <si>
    <t>93,4/85</t>
  </si>
  <si>
    <t>84/84</t>
  </si>
  <si>
    <t>176,4/176,4</t>
  </si>
  <si>
    <t>Масса тушеного мяса</t>
  </si>
  <si>
    <t>Масса припущенного лука</t>
  </si>
  <si>
    <t>Масса припущенной моркови</t>
  </si>
  <si>
    <t>8,26</t>
  </si>
  <si>
    <t>7,49</t>
  </si>
  <si>
    <t>8,69</t>
  </si>
  <si>
    <t>140,07</t>
  </si>
  <si>
    <t>Подготовленное мясо нарезают (1-2 кусочка на порцию), складывают в посуду, добавляют бульон и тушат 45-60 минут. Картофель, репчатый лук и морковь моют, очищают, нарезают кубиками (быстрозамороженный овощи не размораживают). Репчатый лук и морковь припускают в бульоне с добавлением масла, соединяют с мясом. Картофель укладывают сверху мяса, добавляют соль. Бульон наливают так, чтобы он закрывал картофель. Жаркое тушат 20 минут.</t>
  </si>
  <si>
    <t xml:space="preserve">   или Чернослив</t>
  </si>
  <si>
    <t xml:space="preserve">   или Изюм</t>
  </si>
  <si>
    <t>0,52</t>
  </si>
  <si>
    <t>13,48</t>
  </si>
  <si>
    <t>53,72</t>
  </si>
  <si>
    <t>Сушеные плоды перебирают, удаляют посторонние примеси, промывают в теплой воде, сменяя ее несколько раз. Подготовленные плоды заливают горячей водой, нагревают до кипения, всыпают сахар и варят при слабом кипении 10-20 мин. Готовый компот охлаждают до комнатной температуры под закрытой крышкой.</t>
  </si>
  <si>
    <t>Петрушка (корень)</t>
  </si>
  <si>
    <t>4,07</t>
  </si>
  <si>
    <t>1,04</t>
  </si>
  <si>
    <t>6,66</t>
  </si>
  <si>
    <t>60,34</t>
  </si>
  <si>
    <t>Очищенный картофель нарезают кубиками, крупу перебирают, промывают, морковь и лук мелко шинкуют. В кипящую воду закладывают подготовленную крупу (рис или пшено), варят 15 минут, вводят картофель, овощи (замороженные картофель и овощи - не размораживая), корень петрушки и варят еще 10-15 минут, затем в кипящий бульон добавляют подготовленные консервы "Лосось", солят и продолжают варить 10-15 минут.</t>
  </si>
  <si>
    <t>Булочка домашняя</t>
  </si>
  <si>
    <t>564</t>
  </si>
  <si>
    <t>19,83/19,83</t>
  </si>
  <si>
    <t>Дрожжи хлебопекарные</t>
  </si>
  <si>
    <t>1,17/1,17</t>
  </si>
  <si>
    <t>45,5/45,5</t>
  </si>
  <si>
    <t>2,33/2,33</t>
  </si>
  <si>
    <t>0,47/0,47</t>
  </si>
  <si>
    <t>6,8/6,8</t>
  </si>
  <si>
    <t>10,5/10,5</t>
  </si>
  <si>
    <t>1,4/1,4</t>
  </si>
  <si>
    <t>22,66/22,66</t>
  </si>
  <si>
    <t>1,34/1,34</t>
  </si>
  <si>
    <t>52/52</t>
  </si>
  <si>
    <t>2,66/2,66</t>
  </si>
  <si>
    <t>7,7/7,7</t>
  </si>
  <si>
    <t xml:space="preserve">   или Масло растительное</t>
  </si>
  <si>
    <t>Для смазки</t>
  </si>
  <si>
    <t>60,33</t>
  </si>
  <si>
    <t>388,33</t>
  </si>
  <si>
    <t>Из дрожжевого теста формуют шарики, кладут их швом вниз на смазанные маслом листы на расстоянии 8-10 см и ставят в теплое место для расстойки на 30-40 минут. Поверхность шариков смазывают яйцом, посыпают сахаром и выпекают 5 минут при температуре 230-240 °С.
Срок реализации: не более трех часов с момента приготовления.</t>
  </si>
  <si>
    <t>Подготовленную мелко нашинкованную соломкой капусту растереть с солью, отжать от сока. Морковь очистить, промыть, мелко нашинковать соломкой (или натереть на терке), соединить с капустой, заправить растительным маслом.</t>
  </si>
  <si>
    <t>90,77</t>
  </si>
  <si>
    <t>4,91</t>
  </si>
  <si>
    <t>1,65</t>
  </si>
  <si>
    <t>Салат из капусты и моркови с растительным маслом</t>
  </si>
  <si>
    <t>10/8</t>
  </si>
  <si>
    <t>50/40</t>
  </si>
  <si>
    <t>День 6</t>
  </si>
  <si>
    <t>Каша из пшена и риса молочная жидкая ("Дружба")</t>
  </si>
  <si>
    <t>66</t>
  </si>
  <si>
    <t>7,5/7,5</t>
  </si>
  <si>
    <t xml:space="preserve">   или Хлопья пшенные</t>
  </si>
  <si>
    <t>3,16</t>
  </si>
  <si>
    <t>5,09</t>
  </si>
  <si>
    <t>13,17</t>
  </si>
  <si>
    <t>111,58</t>
  </si>
  <si>
    <t>Крупу перебирают, промывают сначала теплой, затем горячей водой. В кипящую воду закладывают подготовленную пшенную крупу и варят 10-15 минут, помешивая. Затем всыпают подготовленную рисовую крупу и варят 5-10 минут, потом добавляют горячее молоко, соль, сахар и варят, периодически помешивая, до готовности. В готовую кашу добавляют прокипяченное сливочное масло, и все тщательно перемешивают. Срок реализации: не более одного часа с момента приготовления. Способ приготовления при использовании хлопьев, не требующих варки: Смесь молока и воды доводят до кипения, заливают кипящей жидкостью смесь хлопьев, тщательно перемешивают, чтобы не было комков, закрывают крышкой и дают настояться в течение 5 минут. Добавляют соль, сахар, прокипяченное сливочное масло и все тщательно перемешивают.</t>
  </si>
  <si>
    <t>Суп картофельный с макаронными изделиями</t>
  </si>
  <si>
    <t>1,8/1,44</t>
  </si>
  <si>
    <t>2,34/1,8</t>
  </si>
  <si>
    <t>2,34/2,34</t>
  </si>
  <si>
    <t>36,1/32,22</t>
  </si>
  <si>
    <t>Капуста тушеная с мясом</t>
  </si>
  <si>
    <t>48.1</t>
  </si>
  <si>
    <t>124,8/99,84</t>
  </si>
  <si>
    <t>16,64/13,92</t>
  </si>
  <si>
    <t>15,52/12,48</t>
  </si>
  <si>
    <t>3,68/3,68</t>
  </si>
  <si>
    <t>48/43,68</t>
  </si>
  <si>
    <t>2,08/2,08</t>
  </si>
  <si>
    <t>25,92/25,92</t>
  </si>
  <si>
    <t>Томат-паста</t>
  </si>
  <si>
    <t>2,4/1,92</t>
  </si>
  <si>
    <t>3,12/2,4</t>
  </si>
  <si>
    <t>3,12/3,12</t>
  </si>
  <si>
    <t>48,2/42,96</t>
  </si>
  <si>
    <t>156/124,8</t>
  </si>
  <si>
    <t>20,8/17,4</t>
  </si>
  <si>
    <t>19,4/15,6</t>
  </si>
  <si>
    <t>4,6/4,6</t>
  </si>
  <si>
    <t>60/54,6</t>
  </si>
  <si>
    <t>2,6/2,6</t>
  </si>
  <si>
    <t>32,4/32,4</t>
  </si>
  <si>
    <t>Бульон из кур или индеек прозрачный №8</t>
  </si>
  <si>
    <t>1,74</t>
  </si>
  <si>
    <t>0,27</t>
  </si>
  <si>
    <t>7,26</t>
  </si>
  <si>
    <t>42,82</t>
  </si>
  <si>
    <t>Приготовить бульон из курицы. Процедить. В кипящий бульон положить нарезанный тонкими брусочками картофель (замороженный картофель - не размораживая), варить 7-10 минут. Добавить морковь (замороженную морковь - не размораживая), всыпать вермишель и помешивая довести до кипения; варить 10-15 мин.</t>
  </si>
  <si>
    <t xml:space="preserve">Мясной бульон или Вода питьевая </t>
  </si>
  <si>
    <t>Подготовленное мясо промывают, нарезают на куски массой 1-1,5 кг, толщиной 8 см, закладывают в горячую воду, доводят до кипения, снимают пену, добавляют соль (1/2 часть от рецептурной нормы), варят в закрытой посуде при слабом кипении до готовности. Капусту нарезают шашками или соломкой, варят в кипящей подсоленной воде 5-10 минут, затем отвар сливают. Морковь и лук припускают в воде с добавлением сливочного масла и томат-пасты. Муку подсушивают на раскаленной сковороде.Готовое вареное мясо охлаждают и нарезают мелкими кубиками кладут в отваренную капусту, добавляют припущенные овощи, растительное масло и тушат 5-10 минут. Затем добавляют подсушенную муку, разведенную водой (в соотношении 1 к 2), соль и тушат до готовности. Перед подачей посыпают зеленью.</t>
  </si>
  <si>
    <t>Пирожок с яблоком</t>
  </si>
  <si>
    <t>139</t>
  </si>
  <si>
    <t>24,5/17,15</t>
  </si>
  <si>
    <t>2,8/2,8</t>
  </si>
  <si>
    <t>35/35</t>
  </si>
  <si>
    <t>17,5/17,5</t>
  </si>
  <si>
    <t>28/19,6</t>
  </si>
  <si>
    <t>3,2/3,2</t>
  </si>
  <si>
    <t>10,68</t>
  </si>
  <si>
    <t>37,42</t>
  </si>
  <si>
    <t>289,48</t>
  </si>
  <si>
    <t>Из муки, молока, масла, сахара, яиц, дрожжей и соли приготовить дрожжевое тесто. Дать ему подняться. Приготовить начинку для пирогов: яблоки очистить от кожи и семенных гнезд, мелко нарезать, соединить с сахаром. Из теста разделать пирожки, начинить их подготовленными яблоками, уложить их на смазанный маслом противень, смазать яйцом и выпекать при t =200-240 С в жарочном шкафу 8-10 минут.</t>
  </si>
  <si>
    <t>День 7</t>
  </si>
  <si>
    <t>Кофейный напиток на молоке</t>
  </si>
  <si>
    <t>Суп рыбный</t>
  </si>
  <si>
    <t>41</t>
  </si>
  <si>
    <t>45/31,5</t>
  </si>
  <si>
    <t>35,8/28,2</t>
  </si>
  <si>
    <t>47,7/37,6</t>
  </si>
  <si>
    <t>Масса вареной рыбы</t>
  </si>
  <si>
    <t>6,37</t>
  </si>
  <si>
    <t>0,30</t>
  </si>
  <si>
    <t>4,61</t>
  </si>
  <si>
    <t>52,72</t>
  </si>
  <si>
    <t>Филе рыбы (минтая, трески, судака) промыть, нарезать на порционные куски. Крупу пшенную перебрать и тщательно промыть. Заложить в кипящую воду (3 л на 1 кг крупы) и сварить до полуготовности, воду слить. Очищенный картофель нарезать кубиками или брусочками. Морковь и репчатый лук мелко нашинковать. В кипящую воду положить пшено, а через несколько минут мелко нарезанный картофель (быстрозамороженный картофель - не размораживая) и варить при медленном кипении 7-10 минут. Добавить подготовленное филе рыбы, соль поваренную йодированную, овощи (замороженные овощи - не размораживая) и варить до готовности. За 1-2 мин до окончания варки добавить нашинкованные зелень петрушки и укропа.</t>
  </si>
  <si>
    <t>Каша гречневая рассыпчатая</t>
  </si>
  <si>
    <t>65</t>
  </si>
  <si>
    <t>4,4/4,4</t>
  </si>
  <si>
    <t>77/77</t>
  </si>
  <si>
    <t>Гречневая крупа</t>
  </si>
  <si>
    <t>50,6/50,6</t>
  </si>
  <si>
    <t>5,2/5,2</t>
  </si>
  <si>
    <t>91/91</t>
  </si>
  <si>
    <t>59,8/59,8</t>
  </si>
  <si>
    <t xml:space="preserve">   или Хлопья гречневые</t>
  </si>
  <si>
    <t>5,70</t>
  </si>
  <si>
    <t>4,82</t>
  </si>
  <si>
    <t>27,45</t>
  </si>
  <si>
    <t>180,34</t>
  </si>
  <si>
    <t>Крупу перебрать, промыть. В кипящую воду положить соль, всыпать подготовленную крупу и варить до загустения, периодически помешивая. Когда каша загустеет, довести до готовности при умеренном нагреве, под закрытой крышкой. Сливочное масло растопить в эмалированной посуде, прокипятить, добавить в готовую кашу и все тщательно перемешать.  Способ приготовления при использовании хлопьев, не требующих варки: Воду доводят до кипения, заливают кипящей жидкостью хлопья, тщательно перемешивают, чтобы не было комков, закрывают крышкой и дают настояться в течение 5 минут. Добавляют соль, прокипяченное сливочное масло и все тщательно перемешивают.</t>
  </si>
  <si>
    <t>Винегрет с растительным маслом</t>
  </si>
  <si>
    <t>13,8/9,6</t>
  </si>
  <si>
    <t>9,3/7,2</t>
  </si>
  <si>
    <t>5,4/4,2</t>
  </si>
  <si>
    <t>1,8/1,5</t>
  </si>
  <si>
    <t>Горошек зеленый консервированный</t>
  </si>
  <si>
    <t>3,3/2,1</t>
  </si>
  <si>
    <t>Огурцы соленые</t>
  </si>
  <si>
    <t>23/16</t>
  </si>
  <si>
    <t>15,5/12</t>
  </si>
  <si>
    <t>9/7</t>
  </si>
  <si>
    <t>3/2,5</t>
  </si>
  <si>
    <t>2,5/2,5</t>
  </si>
  <si>
    <t>5,5/3,5</t>
  </si>
  <si>
    <t>1,61</t>
  </si>
  <si>
    <t>5,19</t>
  </si>
  <si>
    <t>8,40</t>
  </si>
  <si>
    <t>91,51</t>
  </si>
  <si>
    <t>Морковь, картофель, свеклу предварительно промывают, тщательно перебирают, зачищают, повторно промывают в проточной питьевой воде небольшими партиями с использованием дуршлага в течение 5 минут и варят в кожуре. Вареные, очищенные картофель, свеклу и морковь, а также очищенные соленые огурцы нарезают ломтиками, Репчатый лук перебирают, очищают от кожицы, промывают, мелко шинкуют. Горошек зеленый консервированный прогревают в отваре до кипения, отвар сливают, горошек охлаждают. Приготовленные овощи соединяют, перед подачей заправляют солью, растительным маслом и посыпают рубленной зеленью.</t>
  </si>
  <si>
    <t>0,11</t>
  </si>
  <si>
    <t>2,03</t>
  </si>
  <si>
    <t>6,65</t>
  </si>
  <si>
    <t>26,29</t>
  </si>
  <si>
    <t>В чайник насыпать чай и сахар на определенное количество порций, залить кипятком на то же количество порций и настаивать 5 минут. Процедить, остудить до температуры 40-45 С, после чего разлить по стаканам. Лимон, нарезанный тонкими кружочками, положить в чай непосредственно перед подачей. Не рекомендуется кипятить заваренный чай и длительно хранить на плите.</t>
  </si>
  <si>
    <t>Подготовленное мясо заливают холодной водой (на 1кг мяса 1-1,5 л воды) так, чтобы куски мяса были полностью покрыты, быстро доводят до кипения, снижают нагрев и варят при слабом кипении. Для улучшения вкуса и аромата отварного мяса в бульон за 25-30 минут до готовности добавляют репчатый лук, морковь и соль. Отварное мясо нарезают брусочками по 3-4 см. толщиной примерно 0,3-0,4 см. Из подсушенной муки, отварной моркови, сметаны, с добавлением масла и бульона готовят соус. Подготовленное мясо кладут в сотейник, заливают соусом и тушат 10-15 минут.</t>
  </si>
  <si>
    <t>225,82</t>
  </si>
  <si>
    <t>4,25</t>
  </si>
  <si>
    <t>15,78</t>
  </si>
  <si>
    <t>16,73</t>
  </si>
  <si>
    <t>Масса отварной моркови</t>
  </si>
  <si>
    <t>91</t>
  </si>
  <si>
    <t>Бефстроганов из отварной говядины в молочно-сметанном соусе</t>
  </si>
  <si>
    <t>Салат из капусты белокочанной с растительным маслом</t>
  </si>
  <si>
    <t>Масса капусты белокочанной стертой</t>
  </si>
  <si>
    <t>Перец сладкий свежий</t>
  </si>
  <si>
    <t>1,92</t>
  </si>
  <si>
    <t>10,08</t>
  </si>
  <si>
    <t>7,89</t>
  </si>
  <si>
    <t>130,22</t>
  </si>
  <si>
    <t>Подготовленную капусту белокочанную свежую мелко шинкуют, добавляют к капусте соль поваренную йодированную и кислоту лимонную 2%-ную (для приготовления 100 мл 2%-ного раствора кислоты лимонной к 98 мл воды кипяченой охлажденной добавляют 2 г кислоты лимонной, раствор тщательно перемешивают), после этого капусту растирают, выделившийся сок отжимают. Морковь свежую натирают на терке или мелко шинкуют. Перец сладкий нарезают тонкой соломкой. Лук зеленый мелко шинкуют.  Подготовленные овощи соединяют, добавляют сахар-песок, масло растительное и перемешивают.</t>
  </si>
  <si>
    <t>5,94/4,5</t>
  </si>
  <si>
    <t>5,64/4,5</t>
  </si>
  <si>
    <t>30,39/24,3</t>
  </si>
  <si>
    <t>6/5,04</t>
  </si>
  <si>
    <t>64,5/58,68</t>
  </si>
  <si>
    <t>15/12</t>
  </si>
  <si>
    <t>9,9/7,5</t>
  </si>
  <si>
    <t>9,4/7,5</t>
  </si>
  <si>
    <t>50,65/40,5</t>
  </si>
  <si>
    <t>86/78,24</t>
  </si>
  <si>
    <t>20/16</t>
  </si>
  <si>
    <t>Каша манная молочная жидкая</t>
  </si>
  <si>
    <t>189</t>
  </si>
  <si>
    <t>17,23/17,23</t>
  </si>
  <si>
    <t>3,74/3,74</t>
  </si>
  <si>
    <t>56,93/56,93</t>
  </si>
  <si>
    <t>37,46/37,46</t>
  </si>
  <si>
    <t>2,25/2,25</t>
  </si>
  <si>
    <t>14,35/14,35</t>
  </si>
  <si>
    <t>47,44/47,44</t>
  </si>
  <si>
    <t>31,21/31,21</t>
  </si>
  <si>
    <t>День 8</t>
  </si>
  <si>
    <t>Сборник методических рекомендаций по организации питания детей и подростков в учреждениях образования Санкт-Петербурга</t>
  </si>
  <si>
    <t>2,96</t>
  </si>
  <si>
    <t>4,00</t>
  </si>
  <si>
    <t>20,70</t>
  </si>
  <si>
    <t>101,20</t>
  </si>
  <si>
    <t>Манная крупа в воде или молоке с водой при 90-95  С почти полностью набухает и быстро разваривается. Поэтому ее следует всыпать в горячую жидкость при непрерывном помешивании и варить 20 мин.</t>
  </si>
  <si>
    <t>Рассольник на мясном бульоне со сметаной</t>
  </si>
  <si>
    <t>32</t>
  </si>
  <si>
    <t>Крупа перловая</t>
  </si>
  <si>
    <t>8/6,8</t>
  </si>
  <si>
    <t>27,12/19,92</t>
  </si>
  <si>
    <t>6/5,1</t>
  </si>
  <si>
    <t>18/14,4</t>
  </si>
  <si>
    <t>20,34/14,94</t>
  </si>
  <si>
    <t>1,69</t>
  </si>
  <si>
    <t>0,95</t>
  </si>
  <si>
    <t>47,37</t>
  </si>
  <si>
    <t>Овощи предварительно промывают, тщательно перебирают и очищают. Повторно промывают в проточной питьевой воде. Крупу перебирают, промывают. Перловую крупу кладут в кипящую воду, варят до полуготовности, отвар сливают, крупу промывают. Соленые огурцы зачищают от кожицы, удаляют крупные зерна, нарезают соломкой или ромбиками, припускают в небольшом количестве воды 15 мин. В кипящий бульон кладут подготовленную крупу, картофель, нарезанный брусочками (быстрозамороженный картофель кладут не размораживая), варят 7-10 минут, добавляют нарезанные соломкой морковь, лук (замороженные овощи - не размораживая), а через 5-10 минут вводят припущенные огурцы, в конце варки солят, добавляют сметану и вновь доводят до кипения. Температура подачи первого блюда +75  С. Срок реализации 2-3 часа с момента приготовления.</t>
  </si>
  <si>
    <t>Птица, тушенная в соусе с овощами</t>
  </si>
  <si>
    <t>302</t>
  </si>
  <si>
    <t>95,3/71,65</t>
  </si>
  <si>
    <t>19,47/16</t>
  </si>
  <si>
    <t>44/39</t>
  </si>
  <si>
    <t>34,78/27,82</t>
  </si>
  <si>
    <t>20,87/20,87</t>
  </si>
  <si>
    <t>Пшеничная мука, первого сорта</t>
  </si>
  <si>
    <t>2,09/2,09</t>
  </si>
  <si>
    <t>0,22/0,22</t>
  </si>
  <si>
    <t>Сметана 10,0% жирности</t>
  </si>
  <si>
    <t>6,96/6,96</t>
  </si>
  <si>
    <t>119,1/89,6</t>
  </si>
  <si>
    <t>24,34/20</t>
  </si>
  <si>
    <t>54,6/48,7</t>
  </si>
  <si>
    <t>43,48/34,78</t>
  </si>
  <si>
    <t>26,08/26,08</t>
  </si>
  <si>
    <t>2,61/2,61</t>
  </si>
  <si>
    <t>8,7/8,7</t>
  </si>
  <si>
    <t xml:space="preserve">   или Курица, грудка</t>
  </si>
  <si>
    <t>Масса отварной птицы</t>
  </si>
  <si>
    <t>Соус сметанный №354</t>
  </si>
  <si>
    <t xml:space="preserve">   или Соус сметанный</t>
  </si>
  <si>
    <t xml:space="preserve">   или Соус сметанный с томатом</t>
  </si>
  <si>
    <t>Масса овощей и соуса</t>
  </si>
  <si>
    <t>3,76</t>
  </si>
  <si>
    <t>9,08</t>
  </si>
  <si>
    <t>90,87</t>
  </si>
  <si>
    <t>Подготовленные тушки птицы варят до готовности, охлаждают, отделяют мякоть от кожи и костей, нарезают на порционные куски, складывают в глубокую посуду, добавляют соус, доводят до кипения и тушат с подготовленными овощами в посуде с закрытой крышкой 15-20 мин при слабом кипении.
Филе птицы (полуфабрикат) нарезают на порционные кусочки, припускают до готовности. Бульон от припускания используют для приготовления соуса. Соус соединяют с припущенным филе, доводят до кипения, добавляют подготовленные овощи и тушат в посуде с закрытой крышкой 15-20 мин при слабом кипении.
На противень, смазанный маслом, выкладывают нарезанный дольками картофель и запекают 10-15 мин. Морковь и мелко шинкованный репчатый лук припускают. Подготовленные овощи соединяют с тушеной птицей, и доводят до готовности 15-20 мин при слабом кипении в посуде с закрытой крышкой.
Отпускают с овощами и соусом, в котором они тушились.</t>
  </si>
  <si>
    <t>240</t>
  </si>
  <si>
    <t>32/23</t>
  </si>
  <si>
    <t>68,9/68</t>
  </si>
  <si>
    <t>Сухари панировочные</t>
  </si>
  <si>
    <t>Пудинг из творога с бананом или яблоком</t>
  </si>
  <si>
    <t>38/26,5</t>
  </si>
  <si>
    <t>4,62/4,62</t>
  </si>
  <si>
    <t>79,5/78,47</t>
  </si>
  <si>
    <t>11,54/11,54</t>
  </si>
  <si>
    <t>9,23/9,23</t>
  </si>
  <si>
    <t>Масса готового пудинга</t>
  </si>
  <si>
    <t>Соус земляничный, малиновый или вишневый №358</t>
  </si>
  <si>
    <t xml:space="preserve">   или Соус абрикосовый</t>
  </si>
  <si>
    <t xml:space="preserve">   или Соус клюквенный</t>
  </si>
  <si>
    <t xml:space="preserve">   или Соус черносмородиновый</t>
  </si>
  <si>
    <t xml:space="preserve">   или Соус яблочный</t>
  </si>
  <si>
    <t>10,00</t>
  </si>
  <si>
    <t>7,91</t>
  </si>
  <si>
    <t>31,52</t>
  </si>
  <si>
    <t>232,51</t>
  </si>
  <si>
    <t>В протертый творог добавляют яичные желтки, растертые с сахаром, протертые яблоки или банан, размягченное сливочное масло, соль. Массу тщательно перемешивают. Яичные белки взбивают до образования густой пены и вводят в подготовленную массу перед запеканием.
Полученную массу выкладывают слоем 3—4 см на смазанный маслом и посыпанный сухарями противень (или в формы), смазывают сметаной и запекают в жарочном шкафу 25-35 мин при температуре 220-250 °С. Готовый пудинг выдерживают 5-10 мин и вынимают из форм. Пудинг, запеченный на противне, не выкладывая, разрезают на порционные куски.
Отпускают со сладким соусом или сметаной.</t>
  </si>
  <si>
    <t>Запечение</t>
  </si>
  <si>
    <t xml:space="preserve">Кисель </t>
  </si>
  <si>
    <t>118</t>
  </si>
  <si>
    <t>Концентрат киселя</t>
  </si>
  <si>
    <t>Кисель</t>
  </si>
  <si>
    <t>40,00</t>
  </si>
  <si>
    <t>Сухой продукт сначала разводят в 1/3 общего объема холодной воды, перемешивают, вливают в кипящую воду (оставшуюся часть), размешивают и доводят до кипения при непрерывном помешивании.</t>
  </si>
  <si>
    <t>День 9</t>
  </si>
  <si>
    <t>Запеканка творожная</t>
  </si>
  <si>
    <t>79</t>
  </si>
  <si>
    <t>11,2/11,2</t>
  </si>
  <si>
    <t>112/109,76</t>
  </si>
  <si>
    <t>2,56/2,56</t>
  </si>
  <si>
    <t>54,4/54,4</t>
  </si>
  <si>
    <t>12,8/12,8</t>
  </si>
  <si>
    <t>105/102,9</t>
  </si>
  <si>
    <t>51/51</t>
  </si>
  <si>
    <t>13,66</t>
  </si>
  <si>
    <t>9,04</t>
  </si>
  <si>
    <t>9,92</t>
  </si>
  <si>
    <t>181,33</t>
  </si>
  <si>
    <t>Творог протирают, добавляют молоко, яйцо, сахар, манную крупу, хорошо вымешивают. Выкладывают слоем 3-4 см на противень, смазанный сливочным маслом, разравнивают и запекают в жарочном шкафу 20-30 мин. при t 220-280  С.</t>
  </si>
  <si>
    <t>Отварную очищенную свеклу нарезают мелкой соломкой. При отпуске свеклу заправляют растительным маслом.
Выход порции определяется возрастной группой.</t>
  </si>
  <si>
    <t>93,90</t>
  </si>
  <si>
    <t>8,36</t>
  </si>
  <si>
    <t>6,89</t>
  </si>
  <si>
    <t>1,42</t>
  </si>
  <si>
    <t>Салат из свеклы</t>
  </si>
  <si>
    <t>Отварную очищенную свеклу нарезают соломкой и заправляют растительным маслом. Салат укладывают горкой, при отпуске посыпают сыром, натертым на крупной терке.
Выход порции определяется возрастной группой.</t>
  </si>
  <si>
    <t>132,80</t>
  </si>
  <si>
    <t>7,13</t>
  </si>
  <si>
    <t>9,50</t>
  </si>
  <si>
    <t>4,70</t>
  </si>
  <si>
    <t>Масса тертого сыра</t>
  </si>
  <si>
    <t xml:space="preserve">   или Сыр "Швейцарский"</t>
  </si>
  <si>
    <t xml:space="preserve">   или Сыр "Голландский"</t>
  </si>
  <si>
    <t>Сыр "Российский"</t>
  </si>
  <si>
    <t>Масса очищенной отварной свеклы</t>
  </si>
  <si>
    <t>31</t>
  </si>
  <si>
    <t>Салат из свеклы с сыром</t>
  </si>
  <si>
    <t>4,95/4,5</t>
  </si>
  <si>
    <t>31,11/24,3</t>
  </si>
  <si>
    <t>8,25/7,5</t>
  </si>
  <si>
    <t>51,85/40,5</t>
  </si>
  <si>
    <t>Суп из овощей</t>
  </si>
  <si>
    <t>99</t>
  </si>
  <si>
    <t>40,05/30</t>
  </si>
  <si>
    <t>7,2/6</t>
  </si>
  <si>
    <t>6,9/4,5</t>
  </si>
  <si>
    <t>140,62/140,62</t>
  </si>
  <si>
    <t>53,4/40</t>
  </si>
  <si>
    <t>9,6/8</t>
  </si>
  <si>
    <t>9,2/6</t>
  </si>
  <si>
    <t>187,5/187,5</t>
  </si>
  <si>
    <t xml:space="preserve">   или Фасоль</t>
  </si>
  <si>
    <t>Бульон костный №80</t>
  </si>
  <si>
    <t xml:space="preserve">   или Бульон рыбный</t>
  </si>
  <si>
    <t xml:space="preserve">   или Бульон куриный</t>
  </si>
  <si>
    <t>0,64</t>
  </si>
  <si>
    <t>2,00</t>
  </si>
  <si>
    <t>3,66</t>
  </si>
  <si>
    <t>38,10</t>
  </si>
  <si>
    <t>В кипящий бульон кладут нашинкованную белокочанную капусту, нарезанные стручки фасоли, картофель, нарезанный дольками. За 10-15 мин до окончания варки супа добавляют слегка пассерованные или припущенные овощи, горошек зеленый, соль.
Суп можно отпускать с прокипяченной сметаной.</t>
  </si>
  <si>
    <t>Мякоть птицы или кролика нарезают на кусочки и пропускают через мясорубку, соединяют с замоченным в молоке или воде хлебом, кладут соль, хорошо перемешивают, пропускают второй раз через мясорубку и выбивают.
Готовую котлетную массу порционируют, формуют котлеты, панируют в сухарях, кладут на смазанный маслом противень и запекают до готовности в жарочном шкафу.
Гарниры - каши рассыпчатые, пюре картофельное.
Соусы - сметанный, сметанный с луком.</t>
  </si>
  <si>
    <t>278,75</t>
  </si>
  <si>
    <t>16,83</t>
  </si>
  <si>
    <t>16,42</t>
  </si>
  <si>
    <t>15,80</t>
  </si>
  <si>
    <t>Куриные окорочка (мякоть без кожи и жира)</t>
  </si>
  <si>
    <t>305</t>
  </si>
  <si>
    <t>Котлеты рубленые из птицы или кролика</t>
  </si>
  <si>
    <t>41,5/36,9</t>
  </si>
  <si>
    <t>2,62/2,62</t>
  </si>
  <si>
    <t>58,1/51,6</t>
  </si>
  <si>
    <t>Куриная грудка</t>
  </si>
  <si>
    <t>18,38/18,38</t>
  </si>
  <si>
    <t>Каша пшенная молочная жидкая</t>
  </si>
  <si>
    <t>68</t>
  </si>
  <si>
    <t>День 10</t>
  </si>
  <si>
    <t>3,38</t>
  </si>
  <si>
    <t>5,21</t>
  </si>
  <si>
    <t>12,93</t>
  </si>
  <si>
    <t>112,47</t>
  </si>
  <si>
    <t>Крупу перебирают, промывают сначала теплой, затем горячей водой. В кипящую воду кладут подготовленную крупу и варят до полуготовности. Затем добавляют соль, сахар, горячее молоко, варят, периодически помешивая, до готовности. В готовую кашу добавляют прокипяченное сливочное масло, и все тщательно перемешивают. Срок реализации: не более одного часа с момента приготовления. Способ приготовления при использовании хлопьев, не требующих варки: Смесь молока и воды доводят до кипения, заливают кипящей жидкостью хлопья, тщательно перемешивают, чтобы не было комков, закрывают крышкой и дают настояться в течение 5 минут. Добавляют соль, сахар, прокипяченное сливочное масло и все тщательно перемешивают.</t>
  </si>
  <si>
    <t>Борщ на мясном бульоне со сметаной</t>
  </si>
  <si>
    <t>28</t>
  </si>
  <si>
    <t>40/32</t>
  </si>
  <si>
    <t>28/22,4</t>
  </si>
  <si>
    <t>8/6,4</t>
  </si>
  <si>
    <t>1,54</t>
  </si>
  <si>
    <t>0,87</t>
  </si>
  <si>
    <t>32,49</t>
  </si>
  <si>
    <t>Приготовить мясной бульон, вареное мясо вынуть из бульона, бульон процедить. В кипящий мясной бульон положить картофель, нарезанный брусками (быстрозамороженный картофель кладут не размораживая), варить минут 7-10. Свеклу очистить, промыть, мелко нарезать или натереть на крупной терке. Тушить (замороженную свеклу - не размораживая) в небольшом количестве бульона с добавлением лимонной кислоты в закрытой посуде в течение 30 минут, сначала на сильном огне, затем на тихом. Подготовленные мелко нарезанные овощи (замороженные овощи - не размораживая): белокочанную капусту, морковь, нашинкованные соломкой, мелко нарезанный репчатый лук, корень петрушки, соль, сахар положить в кипящий мясной бульон с картофелем и варить до готовности. За 10 мин до готовности добавить тушеную свеклу. Готовый суп заправить сметаной и прокипятить.</t>
  </si>
  <si>
    <t>Ватрушка с творогом</t>
  </si>
  <si>
    <t>136</t>
  </si>
  <si>
    <t>16,1/15,4</t>
  </si>
  <si>
    <t>15,4/15,4</t>
  </si>
  <si>
    <t>18,4/17,6</t>
  </si>
  <si>
    <t>35,2/35,2</t>
  </si>
  <si>
    <t>17,6/17,6</t>
  </si>
  <si>
    <t>10,48</t>
  </si>
  <si>
    <t>10,90</t>
  </si>
  <si>
    <t>33,11</t>
  </si>
  <si>
    <t>287,30</t>
  </si>
  <si>
    <t>Из муки, молока, яиц, сахара, масла, дрожжей и соли приготовить дрожжевое тесто, дать ему подняться (поставить в теплое место). Из дрожжевого теста формуют шарики, делают углубления, в которые закладывают творожный фарш. Выгладывают на противень, смазанный маслом, и выпекают при температуре 230-240 С 10-12 минут до образования румяной корочки на твороге.  Творожный фарш: творог пропускают через протирочную машину, затем добавляют яйца, сахар и тщательно перемешивают.</t>
  </si>
  <si>
    <t>16,10</t>
  </si>
  <si>
    <t>Огурцы консервированные баночные (без уксуса)</t>
  </si>
  <si>
    <t>19</t>
  </si>
  <si>
    <t>Огурец консервированный</t>
  </si>
  <si>
    <t>Химический состав за период (всего)</t>
  </si>
  <si>
    <t>№п/п</t>
  </si>
  <si>
    <t>Приём пищи</t>
  </si>
  <si>
    <t>Завтрак</t>
  </si>
  <si>
    <t>Завтрак 2</t>
  </si>
  <si>
    <t>Обед</t>
  </si>
  <si>
    <t>Полдник</t>
  </si>
  <si>
    <t>Итого:</t>
  </si>
  <si>
    <t>Химический состав за период (в среднем за день)</t>
  </si>
  <si>
    <t xml:space="preserve">Сметана </t>
  </si>
  <si>
    <t>Набор продуктов за период 1,5-3 лет</t>
  </si>
  <si>
    <t>№ п/п</t>
  </si>
  <si>
    <t>Выборка продуктов по меню для категории 1,5-3 лет</t>
  </si>
  <si>
    <t>Ед.изм.</t>
  </si>
  <si>
    <t>Брутто за весь период</t>
  </si>
  <si>
    <t>Нетто за весь период</t>
  </si>
  <si>
    <t>Стоимость руб</t>
  </si>
  <si>
    <t>кг</t>
  </si>
  <si>
    <t>Горошек зелёный консервированный</t>
  </si>
  <si>
    <t>Дрожжи</t>
  </si>
  <si>
    <t>Какао - порошок</t>
  </si>
  <si>
    <t>Консервы рыбные</t>
  </si>
  <si>
    <t>Курага</t>
  </si>
  <si>
    <t>Лимон</t>
  </si>
  <si>
    <t>л</t>
  </si>
  <si>
    <t>Огурцы грунтовые</t>
  </si>
  <si>
    <t>Огурцы солёные</t>
  </si>
  <si>
    <t>Сок фруктовый</t>
  </si>
  <si>
    <t>Сухофрукты ( смесь )</t>
  </si>
  <si>
    <t>Томат - паста</t>
  </si>
  <si>
    <t>шт (яйца)</t>
  </si>
  <si>
    <t>итого за 10 дней</t>
  </si>
  <si>
    <t>Стоимость одного дето - дня</t>
  </si>
  <si>
    <t>Набор продуктов за период 3-7 лет</t>
  </si>
  <si>
    <t>Выборка продуктов по меню для категории 3-7 лет</t>
  </si>
  <si>
    <t>Овсяные хлопья "Геркулес"</t>
  </si>
  <si>
    <t>Перец сладкий</t>
  </si>
  <si>
    <r>
      <rPr>
        <sz val="14"/>
        <rFont val="Times New Roman"/>
        <family val="1"/>
        <charset val="204"/>
      </rPr>
      <t>6</t>
    </r>
    <r>
      <rPr>
        <sz val="10"/>
        <rFont val="Times New Roman"/>
        <family val="1"/>
        <charset val="204"/>
      </rPr>
      <t>1/4</t>
    </r>
  </si>
  <si>
    <r>
      <rPr>
        <sz val="14"/>
        <rFont val="Times New Roman"/>
        <family val="1"/>
        <charset val="204"/>
      </rPr>
      <t>5</t>
    </r>
    <r>
      <rPr>
        <sz val="10"/>
        <rFont val="Times New Roman"/>
        <family val="1"/>
        <charset val="204"/>
      </rPr>
      <t>3/4</t>
    </r>
  </si>
</sst>
</file>

<file path=xl/styles.xml><?xml version="1.0" encoding="utf-8"?>
<styleSheet xmlns="http://schemas.openxmlformats.org/spreadsheetml/2006/main">
  <numFmts count="1">
    <numFmt numFmtId="164" formatCode="0.0"/>
  </numFmts>
  <fonts count="17">
    <font>
      <sz val="11"/>
      <color theme="1"/>
      <name val="Calibri"/>
      <family val="2"/>
      <scheme val="minor"/>
    </font>
    <font>
      <b/>
      <sz val="10"/>
      <name val="Arial Cyr"/>
      <charset val="204"/>
    </font>
    <font>
      <b/>
      <sz val="11"/>
      <name val="Arial Cyr"/>
      <charset val="204"/>
    </font>
    <font>
      <b/>
      <i/>
      <sz val="10"/>
      <name val="Arial Cyr"/>
      <charset val="204"/>
    </font>
    <font>
      <sz val="10"/>
      <name val="Arial Cyr"/>
      <charset val="204"/>
    </font>
    <font>
      <sz val="9"/>
      <name val="Arial Cyr"/>
      <charset val="204"/>
    </font>
    <font>
      <i/>
      <sz val="10"/>
      <name val="Arial Cyr"/>
      <charset val="204"/>
    </font>
    <font>
      <b/>
      <sz val="12"/>
      <name val="Arial Cyr"/>
      <charset val="204"/>
    </font>
    <font>
      <b/>
      <sz val="11"/>
      <name val="Times New Roman"/>
      <family val="1"/>
      <charset val="204"/>
    </font>
    <font>
      <b/>
      <sz val="10"/>
      <color rgb="FFFF0000"/>
      <name val="Arial Cyr"/>
      <charset val="204"/>
    </font>
    <font>
      <sz val="11"/>
      <name val="Times New Roman"/>
      <family val="1"/>
      <charset val="204"/>
    </font>
    <font>
      <sz val="12"/>
      <name val="Times New Roman"/>
      <family val="1"/>
      <charset val="204"/>
    </font>
    <font>
      <sz val="14"/>
      <name val="Times New Roman"/>
      <family val="1"/>
      <charset val="204"/>
    </font>
    <font>
      <sz val="10"/>
      <name val="Times New Roman"/>
      <family val="1"/>
      <charset val="204"/>
    </font>
    <font>
      <b/>
      <sz val="12"/>
      <name val="Times New Roman"/>
      <family val="1"/>
      <charset val="204"/>
    </font>
    <font>
      <sz val="11"/>
      <name val="Calibri"/>
      <family val="2"/>
      <scheme val="minor"/>
    </font>
    <font>
      <b/>
      <u/>
      <sz val="11"/>
      <name val="Arial Cyr"/>
      <charset val="204"/>
    </font>
  </fonts>
  <fills count="2">
    <fill>
      <patternFill patternType="none"/>
    </fill>
    <fill>
      <patternFill patternType="gray125"/>
    </fill>
  </fills>
  <borders count="52">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229">
    <xf numFmtId="0" fontId="0" fillId="0" borderId="0" xfId="0"/>
    <xf numFmtId="1" fontId="1" fillId="0" borderId="0" xfId="0" applyNumberFormat="1" applyFont="1" applyAlignment="1">
      <alignment horizontal="right" vertical="center" wrapText="1"/>
    </xf>
    <xf numFmtId="1" fontId="0" fillId="0" borderId="0" xfId="0" applyNumberFormat="1" applyFont="1" applyAlignment="1">
      <alignment horizontal="center" vertical="center" wrapText="1"/>
    </xf>
    <xf numFmtId="0" fontId="0" fillId="0" borderId="0" xfId="0" applyNumberFormat="1" applyFont="1" applyAlignment="1">
      <alignment horizontal="center" vertical="center" wrapText="1"/>
    </xf>
    <xf numFmtId="0" fontId="1" fillId="0" borderId="7" xfId="0" applyNumberFormat="1" applyFont="1" applyBorder="1" applyAlignment="1">
      <alignment horizontal="center" vertical="center" wrapText="1"/>
    </xf>
    <xf numFmtId="0" fontId="1" fillId="0" borderId="7" xfId="0" applyNumberFormat="1" applyFont="1" applyBorder="1" applyAlignment="1">
      <alignment horizontal="center" vertical="center" wrapText="1"/>
    </xf>
    <xf numFmtId="0" fontId="2" fillId="0" borderId="11" xfId="0" applyFont="1" applyBorder="1"/>
    <xf numFmtId="0" fontId="2" fillId="0" borderId="12" xfId="0" applyFont="1" applyBorder="1"/>
    <xf numFmtId="0" fontId="2" fillId="0" borderId="13" xfId="0" applyFont="1" applyBorder="1"/>
    <xf numFmtId="0" fontId="0" fillId="0" borderId="12" xfId="0" quotePrefix="1" applyFont="1" applyBorder="1"/>
    <xf numFmtId="0" fontId="0" fillId="0" borderId="12" xfId="0" applyFont="1" applyBorder="1"/>
    <xf numFmtId="0" fontId="0" fillId="0" borderId="13" xfId="0" applyFont="1" applyBorder="1"/>
    <xf numFmtId="0" fontId="0" fillId="0" borderId="0" xfId="0" applyBorder="1" applyAlignment="1">
      <alignment vertical="center"/>
    </xf>
    <xf numFmtId="0" fontId="1" fillId="0" borderId="0" xfId="0" applyFont="1" applyBorder="1" applyAlignment="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2" fontId="0" fillId="0" borderId="12" xfId="0" applyNumberFormat="1" applyBorder="1" applyAlignment="1">
      <alignment horizontal="right"/>
    </xf>
    <xf numFmtId="2" fontId="0" fillId="0" borderId="13" xfId="0" applyNumberFormat="1" applyBorder="1" applyAlignment="1">
      <alignment horizontal="right"/>
    </xf>
    <xf numFmtId="2" fontId="0" fillId="0" borderId="0" xfId="0" applyNumberFormat="1" applyBorder="1" applyAlignment="1"/>
    <xf numFmtId="0" fontId="0" fillId="0" borderId="12" xfId="0" applyBorder="1"/>
    <xf numFmtId="0" fontId="0" fillId="0" borderId="13" xfId="0" applyBorder="1"/>
    <xf numFmtId="0" fontId="0" fillId="0" borderId="15" xfId="0" applyBorder="1"/>
    <xf numFmtId="0" fontId="0" fillId="0" borderId="16" xfId="0" applyBorder="1"/>
    <xf numFmtId="0" fontId="0" fillId="0" borderId="18" xfId="0" applyBorder="1" applyAlignment="1"/>
    <xf numFmtId="2" fontId="0" fillId="0" borderId="19" xfId="0" applyNumberFormat="1" applyBorder="1" applyAlignment="1"/>
    <xf numFmtId="0" fontId="0" fillId="0" borderId="0" xfId="0" applyBorder="1" applyAlignment="1"/>
    <xf numFmtId="0" fontId="0" fillId="0" borderId="0" xfId="0" applyAlignment="1"/>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0" fillId="0" borderId="0" xfId="0" applyAlignment="1">
      <alignment horizontal="center"/>
    </xf>
    <xf numFmtId="0" fontId="0" fillId="0" borderId="0" xfId="0"/>
    <xf numFmtId="2" fontId="0" fillId="0" borderId="15" xfId="0" applyNumberFormat="1" applyBorder="1" applyAlignment="1">
      <alignment horizontal="right"/>
    </xf>
    <xf numFmtId="2" fontId="0" fillId="0" borderId="16" xfId="0" applyNumberFormat="1" applyBorder="1" applyAlignment="1">
      <alignment horizontal="right"/>
    </xf>
    <xf numFmtId="0" fontId="0" fillId="0" borderId="12" xfId="0" quotePrefix="1" applyBorder="1"/>
    <xf numFmtId="0" fontId="1" fillId="0" borderId="12" xfId="0" applyFont="1" applyBorder="1"/>
    <xf numFmtId="0" fontId="1" fillId="0" borderId="13" xfId="0" applyFont="1" applyBorder="1"/>
    <xf numFmtId="0" fontId="5" fillId="0" borderId="0" xfId="0" applyFont="1" applyAlignment="1">
      <alignment wrapText="1"/>
    </xf>
    <xf numFmtId="0" fontId="4"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vertical="center" wrapText="1"/>
    </xf>
    <xf numFmtId="0" fontId="0" fillId="0" borderId="0" xfId="0" applyAlignment="1">
      <alignment wrapText="1"/>
    </xf>
    <xf numFmtId="0" fontId="0" fillId="0" borderId="0" xfId="0" applyAlignment="1">
      <alignment horizontal="left" wrapText="1"/>
    </xf>
    <xf numFmtId="49" fontId="0" fillId="0" borderId="12" xfId="0" applyNumberFormat="1" applyFont="1" applyBorder="1"/>
    <xf numFmtId="0" fontId="0" fillId="0" borderId="7" xfId="0" quotePrefix="1" applyFont="1" applyBorder="1"/>
    <xf numFmtId="0" fontId="0" fillId="0" borderId="7" xfId="0" applyFont="1" applyBorder="1"/>
    <xf numFmtId="0" fontId="0" fillId="0" borderId="28" xfId="0" applyFont="1" applyBorder="1"/>
    <xf numFmtId="0" fontId="1" fillId="0" borderId="3" xfId="0" applyFont="1" applyBorder="1"/>
    <xf numFmtId="0" fontId="1" fillId="0" borderId="10" xfId="0" applyFont="1" applyBorder="1"/>
    <xf numFmtId="0" fontId="7" fillId="0" borderId="15" xfId="0" applyFont="1" applyBorder="1"/>
    <xf numFmtId="0" fontId="7" fillId="0" borderId="16" xfId="0" applyFont="1" applyBorder="1"/>
    <xf numFmtId="0" fontId="2" fillId="0" borderId="7" xfId="0" applyFont="1" applyBorder="1"/>
    <xf numFmtId="0" fontId="2" fillId="0" borderId="28" xfId="0" applyFont="1" applyBorder="1"/>
    <xf numFmtId="0" fontId="1" fillId="0" borderId="3" xfId="0" applyFont="1" applyBorder="1"/>
    <xf numFmtId="0" fontId="7" fillId="0" borderId="15" xfId="0" applyFont="1" applyBorder="1"/>
    <xf numFmtId="0" fontId="1" fillId="0" borderId="12" xfId="0" applyFont="1" applyBorder="1"/>
    <xf numFmtId="0" fontId="1" fillId="0" borderId="7" xfId="0" applyNumberFormat="1" applyFont="1" applyBorder="1" applyAlignment="1">
      <alignment horizontal="center" vertical="center" wrapText="1"/>
    </xf>
    <xf numFmtId="0" fontId="0" fillId="0" borderId="0" xfId="0" applyAlignment="1">
      <alignment horizontal="center"/>
    </xf>
    <xf numFmtId="0" fontId="0" fillId="0" borderId="0" xfId="0"/>
    <xf numFmtId="0" fontId="0" fillId="0" borderId="13" xfId="0" applyBorder="1" applyAlignment="1">
      <alignment horizontal="center" vertical="center"/>
    </xf>
    <xf numFmtId="0" fontId="0" fillId="0" borderId="0" xfId="0" applyFont="1"/>
    <xf numFmtId="0" fontId="2" fillId="0" borderId="12" xfId="0" applyFont="1" applyBorder="1" applyAlignment="1">
      <alignment horizontal="left"/>
    </xf>
    <xf numFmtId="0" fontId="0" fillId="0" borderId="15" xfId="0" quotePrefix="1" applyFont="1" applyBorder="1"/>
    <xf numFmtId="0" fontId="0" fillId="0" borderId="15" xfId="0" applyFont="1" applyBorder="1"/>
    <xf numFmtId="0" fontId="0" fillId="0" borderId="16" xfId="0" applyFont="1" applyBorder="1"/>
    <xf numFmtId="0" fontId="0" fillId="0" borderId="0" xfId="0"/>
    <xf numFmtId="0" fontId="1" fillId="0" borderId="12" xfId="0" applyFont="1" applyFill="1" applyBorder="1"/>
    <xf numFmtId="0" fontId="0" fillId="0" borderId="12" xfId="0" applyBorder="1" applyAlignment="1">
      <alignment horizontal="right" vertical="center"/>
    </xf>
    <xf numFmtId="0" fontId="0" fillId="0" borderId="13" xfId="0" applyBorder="1" applyAlignment="1">
      <alignment horizontal="right" vertical="center"/>
    </xf>
    <xf numFmtId="0" fontId="1" fillId="0" borderId="15" xfId="0" applyNumberFormat="1" applyFont="1" applyBorder="1" applyAlignment="1">
      <alignment horizontal="center" vertical="center" wrapText="1"/>
    </xf>
    <xf numFmtId="0" fontId="0" fillId="0" borderId="39" xfId="0" applyFont="1" applyBorder="1"/>
    <xf numFmtId="0" fontId="0" fillId="0" borderId="18" xfId="0" applyFont="1" applyBorder="1"/>
    <xf numFmtId="0" fontId="0" fillId="0" borderId="19" xfId="0" applyFont="1" applyBorder="1"/>
    <xf numFmtId="0" fontId="0" fillId="0" borderId="0" xfId="0" applyFont="1" applyBorder="1" applyAlignment="1">
      <alignment horizontal="right"/>
    </xf>
    <xf numFmtId="0" fontId="0" fillId="0" borderId="0" xfId="0" applyFont="1" applyBorder="1"/>
    <xf numFmtId="10" fontId="0" fillId="0" borderId="39" xfId="0" applyNumberFormat="1" applyFont="1" applyBorder="1"/>
    <xf numFmtId="0" fontId="0" fillId="0" borderId="43" xfId="0" applyFont="1" applyBorder="1"/>
    <xf numFmtId="10" fontId="0" fillId="0" borderId="6" xfId="0" applyNumberFormat="1" applyFont="1" applyBorder="1"/>
    <xf numFmtId="10" fontId="0" fillId="0" borderId="48" xfId="0" applyNumberFormat="1" applyFont="1" applyBorder="1"/>
    <xf numFmtId="0" fontId="0" fillId="0" borderId="0" xfId="0"/>
    <xf numFmtId="0" fontId="10" fillId="0" borderId="11" xfId="0" applyFont="1" applyBorder="1" applyAlignment="1">
      <alignment horizontal="right" vertical="center"/>
    </xf>
    <xf numFmtId="0" fontId="10" fillId="0" borderId="12" xfId="0" applyFont="1" applyBorder="1" applyAlignment="1">
      <alignment horizontal="center" vertical="center"/>
    </xf>
    <xf numFmtId="0" fontId="10" fillId="0" borderId="12" xfId="0" applyFont="1" applyBorder="1" applyAlignment="1">
      <alignment horizontal="right" vertical="top" wrapText="1"/>
    </xf>
    <xf numFmtId="164" fontId="10" fillId="0" borderId="13" xfId="0" applyNumberFormat="1" applyFont="1" applyBorder="1" applyAlignment="1">
      <alignment horizontal="right" vertical="top" wrapText="1"/>
    </xf>
    <xf numFmtId="0" fontId="10" fillId="0" borderId="11" xfId="0" applyFont="1" applyBorder="1"/>
    <xf numFmtId="0" fontId="10" fillId="0" borderId="12" xfId="0" applyFont="1" applyBorder="1" applyAlignment="1">
      <alignment horizontal="center" wrapText="1"/>
    </xf>
    <xf numFmtId="0" fontId="10" fillId="0" borderId="12" xfId="0" applyFont="1" applyBorder="1"/>
    <xf numFmtId="164" fontId="10" fillId="0" borderId="13" xfId="0" applyNumberFormat="1" applyFont="1" applyFill="1" applyBorder="1"/>
    <xf numFmtId="164" fontId="10" fillId="0" borderId="13" xfId="0" applyNumberFormat="1" applyFont="1" applyBorder="1"/>
    <xf numFmtId="49" fontId="10" fillId="0" borderId="12" xfId="0" applyNumberFormat="1" applyFont="1" applyBorder="1" applyAlignment="1">
      <alignment horizontal="right"/>
    </xf>
    <xf numFmtId="164" fontId="10" fillId="0" borderId="28" xfId="0" applyNumberFormat="1" applyFont="1" applyFill="1" applyBorder="1" applyAlignment="1">
      <alignment horizontal="right"/>
    </xf>
    <xf numFmtId="164" fontId="14" fillId="0" borderId="16" xfId="0" applyNumberFormat="1" applyFont="1" applyBorder="1"/>
    <xf numFmtId="164" fontId="14" fillId="0" borderId="51" xfId="0" applyNumberFormat="1" applyFont="1" applyFill="1" applyBorder="1"/>
    <xf numFmtId="164" fontId="0" fillId="0" borderId="0" xfId="0" applyNumberFormat="1"/>
    <xf numFmtId="0" fontId="0" fillId="0" borderId="0" xfId="0"/>
    <xf numFmtId="0" fontId="15" fillId="0" borderId="0" xfId="0" applyFont="1" applyAlignment="1">
      <alignment vertical="center" wrapText="1"/>
    </xf>
    <xf numFmtId="0" fontId="16" fillId="0" borderId="12" xfId="0" applyFont="1" applyBorder="1" applyAlignment="1">
      <alignment wrapText="1"/>
    </xf>
    <xf numFmtId="0" fontId="15" fillId="0" borderId="12" xfId="0" applyFont="1" applyBorder="1" applyAlignment="1">
      <alignment wrapText="1"/>
    </xf>
    <xf numFmtId="0" fontId="15" fillId="0" borderId="7" xfId="0" applyFont="1" applyBorder="1" applyAlignment="1">
      <alignment wrapText="1"/>
    </xf>
    <xf numFmtId="0" fontId="15" fillId="0" borderId="0" xfId="0" applyFont="1"/>
    <xf numFmtId="0" fontId="16" fillId="0" borderId="7" xfId="0" applyFont="1" applyBorder="1" applyAlignment="1">
      <alignment wrapText="1"/>
    </xf>
    <xf numFmtId="0" fontId="15" fillId="0" borderId="15" xfId="0" applyFont="1" applyBorder="1" applyAlignment="1">
      <alignment wrapText="1"/>
    </xf>
    <xf numFmtId="0" fontId="15" fillId="0" borderId="0" xfId="0" applyFont="1" applyBorder="1" applyAlignment="1">
      <alignment horizontal="right"/>
    </xf>
    <xf numFmtId="0" fontId="15" fillId="0" borderId="39" xfId="0" applyFont="1" applyBorder="1"/>
    <xf numFmtId="0" fontId="15" fillId="0" borderId="12" xfId="0" applyFont="1" applyBorder="1"/>
    <xf numFmtId="0" fontId="15" fillId="0" borderId="7" xfId="0" applyFont="1" applyBorder="1"/>
    <xf numFmtId="0" fontId="15" fillId="0" borderId="11" xfId="0" applyFont="1" applyBorder="1"/>
    <xf numFmtId="0" fontId="15" fillId="0" borderId="27" xfId="0" applyFont="1" applyBorder="1"/>
    <xf numFmtId="0" fontId="2" fillId="0" borderId="27" xfId="0" applyFont="1" applyBorder="1"/>
    <xf numFmtId="1" fontId="15" fillId="0" borderId="0" xfId="0" applyNumberFormat="1" applyFont="1" applyAlignment="1">
      <alignment horizontal="right" vertical="center" wrapText="1"/>
    </xf>
    <xf numFmtId="0" fontId="15" fillId="0" borderId="14" xfId="0" applyFont="1" applyBorder="1"/>
    <xf numFmtId="0" fontId="0" fillId="0" borderId="37" xfId="0" applyFont="1" applyBorder="1" applyAlignment="1">
      <alignment horizontal="right"/>
    </xf>
    <xf numFmtId="0" fontId="0" fillId="0" borderId="38" xfId="0" applyFont="1" applyBorder="1" applyAlignment="1">
      <alignment horizontal="right"/>
    </xf>
    <xf numFmtId="0" fontId="8" fillId="0" borderId="44" xfId="0" applyFont="1" applyBorder="1" applyAlignment="1">
      <alignment horizontal="center" vertical="top" wrapText="1"/>
    </xf>
    <xf numFmtId="0" fontId="8" fillId="0" borderId="45" xfId="0" applyFont="1" applyBorder="1" applyAlignment="1">
      <alignment horizontal="center" vertical="top" wrapText="1"/>
    </xf>
    <xf numFmtId="0" fontId="1" fillId="0" borderId="9" xfId="0" applyFont="1" applyBorder="1" applyAlignment="1">
      <alignment horizontal="center" vertical="center"/>
    </xf>
    <xf numFmtId="0" fontId="1" fillId="0" borderId="14" xfId="0" applyFont="1" applyBorder="1" applyAlignment="1">
      <alignment horizontal="center" vertical="center"/>
    </xf>
    <xf numFmtId="0" fontId="1" fillId="0" borderId="21" xfId="0" applyFont="1" applyBorder="1" applyAlignment="1">
      <alignment horizontal="center" vertical="center"/>
    </xf>
    <xf numFmtId="0" fontId="1" fillId="0" borderId="46" xfId="0" applyFont="1" applyBorder="1" applyAlignment="1">
      <alignment horizontal="center" vertical="center"/>
    </xf>
    <xf numFmtId="0" fontId="1" fillId="0" borderId="23" xfId="0" applyFont="1" applyBorder="1" applyAlignment="1">
      <alignment horizontal="center" vertical="center"/>
    </xf>
    <xf numFmtId="0" fontId="1" fillId="0" borderId="47" xfId="0" applyFont="1" applyBorder="1" applyAlignment="1">
      <alignment horizontal="center" vertical="center"/>
    </xf>
    <xf numFmtId="0" fontId="1" fillId="0" borderId="3" xfId="0" applyNumberFormat="1" applyFont="1" applyBorder="1" applyAlignment="1">
      <alignment horizontal="center" vertical="center" wrapText="1"/>
    </xf>
    <xf numFmtId="0" fontId="1" fillId="0" borderId="15" xfId="0" applyNumberFormat="1" applyFont="1" applyBorder="1" applyAlignment="1">
      <alignment horizontal="center" vertical="center" wrapText="1"/>
    </xf>
    <xf numFmtId="0" fontId="1" fillId="0" borderId="10" xfId="0" applyNumberFormat="1" applyFont="1" applyBorder="1" applyAlignment="1">
      <alignment horizontal="center" vertical="center" wrapText="1"/>
    </xf>
    <xf numFmtId="0" fontId="1" fillId="0" borderId="16" xfId="0" applyNumberFormat="1" applyFont="1" applyBorder="1" applyAlignment="1">
      <alignment horizontal="center" vertical="center" wrapText="1"/>
    </xf>
    <xf numFmtId="0" fontId="0" fillId="0" borderId="40" xfId="0" applyFont="1" applyBorder="1" applyAlignment="1">
      <alignment horizontal="left"/>
    </xf>
    <xf numFmtId="0" fontId="0" fillId="0" borderId="30" xfId="0" applyFont="1" applyBorder="1" applyAlignment="1">
      <alignment horizontal="left"/>
    </xf>
    <xf numFmtId="0" fontId="0" fillId="0" borderId="41" xfId="0" applyFont="1" applyBorder="1" applyAlignment="1">
      <alignment horizontal="left"/>
    </xf>
    <xf numFmtId="0" fontId="0" fillId="0" borderId="34" xfId="0" applyFont="1" applyBorder="1" applyAlignment="1">
      <alignment horizontal="left"/>
    </xf>
    <xf numFmtId="0" fontId="0" fillId="0" borderId="42" xfId="0" applyFont="1" applyBorder="1" applyAlignment="1">
      <alignment horizontal="left"/>
    </xf>
    <xf numFmtId="0" fontId="0" fillId="0" borderId="32" xfId="0" applyFont="1" applyBorder="1" applyAlignment="1">
      <alignment horizontal="left"/>
    </xf>
    <xf numFmtId="0" fontId="0" fillId="0" borderId="43" xfId="0" applyFont="1" applyBorder="1" applyAlignment="1">
      <alignment horizontal="right"/>
    </xf>
    <xf numFmtId="0" fontId="1" fillId="0" borderId="3" xfId="0" applyFont="1" applyBorder="1" applyAlignment="1">
      <alignment horizontal="center" vertical="center"/>
    </xf>
    <xf numFmtId="0" fontId="1" fillId="0" borderId="15" xfId="0" applyFont="1" applyBorder="1" applyAlignment="1">
      <alignment horizontal="center" vertical="center"/>
    </xf>
    <xf numFmtId="0" fontId="1" fillId="0" borderId="11" xfId="0" applyFont="1" applyBorder="1"/>
    <xf numFmtId="0" fontId="1" fillId="0" borderId="12" xfId="0" applyFont="1" applyBorder="1"/>
    <xf numFmtId="0" fontId="1" fillId="0" borderId="9" xfId="0" applyFont="1" applyBorder="1"/>
    <xf numFmtId="0" fontId="1" fillId="0" borderId="3" xfId="0" applyFont="1" applyBorder="1"/>
    <xf numFmtId="0" fontId="7" fillId="0" borderId="14" xfId="0" applyFont="1" applyBorder="1"/>
    <xf numFmtId="0" fontId="7" fillId="0" borderId="15" xfId="0" applyFont="1" applyBorder="1"/>
    <xf numFmtId="0" fontId="8" fillId="0" borderId="37" xfId="0" applyFont="1" applyBorder="1" applyAlignment="1">
      <alignment horizontal="center" vertical="top" wrapText="1"/>
    </xf>
    <xf numFmtId="0" fontId="8" fillId="0" borderId="38" xfId="0" applyFont="1" applyBorder="1" applyAlignment="1">
      <alignment horizontal="center" vertical="top" wrapText="1"/>
    </xf>
    <xf numFmtId="0" fontId="1" fillId="0" borderId="7" xfId="0" applyNumberFormat="1" applyFont="1" applyBorder="1" applyAlignment="1">
      <alignment horizontal="center" vertical="center" wrapText="1"/>
    </xf>
    <xf numFmtId="0" fontId="1" fillId="0" borderId="2" xfId="0" applyNumberFormat="1" applyFont="1" applyBorder="1" applyAlignment="1">
      <alignment horizontal="center" vertical="center" wrapText="1"/>
    </xf>
    <xf numFmtId="0" fontId="1" fillId="0" borderId="6" xfId="0" applyNumberFormat="1" applyFont="1" applyBorder="1" applyAlignment="1">
      <alignment horizontal="center" vertical="center" wrapText="1"/>
    </xf>
    <xf numFmtId="0" fontId="1" fillId="0" borderId="4" xfId="0" applyNumberFormat="1" applyFont="1" applyBorder="1" applyAlignment="1">
      <alignment horizontal="center" vertical="center" wrapText="1"/>
    </xf>
    <xf numFmtId="0" fontId="1" fillId="0" borderId="8" xfId="0" applyNumberFormat="1" applyFont="1" applyBorder="1" applyAlignment="1">
      <alignment horizontal="center" vertical="center" wrapText="1"/>
    </xf>
    <xf numFmtId="0" fontId="0" fillId="0" borderId="3" xfId="0" applyFont="1" applyBorder="1"/>
    <xf numFmtId="0" fontId="0" fillId="0" borderId="10" xfId="0" applyFont="1" applyBorder="1"/>
    <xf numFmtId="1" fontId="1" fillId="0" borderId="1" xfId="0" applyNumberFormat="1" applyFont="1" applyBorder="1" applyAlignment="1">
      <alignment horizontal="center" vertical="center" wrapText="1"/>
    </xf>
    <xf numFmtId="1" fontId="1" fillId="0" borderId="5"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1" fillId="0" borderId="6" xfId="0" applyFont="1" applyBorder="1" applyAlignment="1">
      <alignment horizontal="center" vertical="center" wrapText="1"/>
    </xf>
    <xf numFmtId="1" fontId="1" fillId="0" borderId="3" xfId="0" applyNumberFormat="1" applyFont="1" applyBorder="1" applyAlignment="1">
      <alignment horizontal="center" vertical="center" wrapText="1"/>
    </xf>
    <xf numFmtId="1" fontId="1" fillId="0" borderId="7" xfId="0" applyNumberFormat="1" applyFont="1" applyBorder="1" applyAlignment="1">
      <alignment horizontal="center" vertical="center" wrapText="1"/>
    </xf>
    <xf numFmtId="0" fontId="1" fillId="0" borderId="29" xfId="0" applyFont="1" applyBorder="1"/>
    <xf numFmtId="0" fontId="1" fillId="0" borderId="35" xfId="0" applyFont="1" applyBorder="1"/>
    <xf numFmtId="0" fontId="1" fillId="0" borderId="36" xfId="0" applyFont="1" applyBorder="1"/>
    <xf numFmtId="0" fontId="9" fillId="0" borderId="11" xfId="0" applyFont="1" applyBorder="1"/>
    <xf numFmtId="0" fontId="9" fillId="0" borderId="12" xfId="0" applyFont="1" applyBorder="1"/>
    <xf numFmtId="0" fontId="1" fillId="0" borderId="33" xfId="0" applyFont="1" applyBorder="1"/>
    <xf numFmtId="0" fontId="1" fillId="0" borderId="34" xfId="0" applyFont="1" applyBorder="1"/>
    <xf numFmtId="0" fontId="1" fillId="0" borderId="30" xfId="0" applyFont="1" applyBorder="1"/>
    <xf numFmtId="0" fontId="7" fillId="0" borderId="31" xfId="0" applyFont="1" applyBorder="1"/>
    <xf numFmtId="0" fontId="7" fillId="0" borderId="32" xfId="0" applyFont="1" applyBorder="1"/>
    <xf numFmtId="0" fontId="10" fillId="0" borderId="0" xfId="0" applyFont="1" applyAlignment="1">
      <alignment horizontal="center" vertical="center"/>
    </xf>
    <xf numFmtId="0" fontId="10" fillId="0" borderId="9" xfId="0" applyFont="1" applyBorder="1" applyAlignment="1">
      <alignment horizontal="center" vertical="center"/>
    </xf>
    <xf numFmtId="0" fontId="10" fillId="0" borderId="11" xfId="0" applyFont="1" applyBorder="1" applyAlignment="1">
      <alignment horizontal="center" vertical="center"/>
    </xf>
    <xf numFmtId="0" fontId="10" fillId="0" borderId="3" xfId="0" applyFont="1" applyBorder="1" applyAlignment="1">
      <alignment horizontal="center" vertical="top" wrapText="1"/>
    </xf>
    <xf numFmtId="0" fontId="10" fillId="0" borderId="12" xfId="0" applyFont="1" applyBorder="1" applyAlignment="1">
      <alignment horizontal="center" vertical="top" wrapText="1"/>
    </xf>
    <xf numFmtId="0" fontId="10" fillId="0" borderId="3" xfId="0" applyFont="1" applyBorder="1" applyAlignment="1">
      <alignment horizontal="center" vertical="center"/>
    </xf>
    <xf numFmtId="0" fontId="10" fillId="0" borderId="12" xfId="0" applyFont="1" applyBorder="1" applyAlignment="1">
      <alignment horizontal="center" vertical="center"/>
    </xf>
    <xf numFmtId="164" fontId="10" fillId="0" borderId="10" xfId="0" applyNumberFormat="1" applyFont="1" applyBorder="1" applyAlignment="1">
      <alignment horizontal="center" vertical="top" wrapText="1"/>
    </xf>
    <xf numFmtId="164" fontId="10" fillId="0" borderId="13" xfId="0" applyNumberFormat="1" applyFont="1" applyBorder="1" applyAlignment="1">
      <alignment horizontal="center" vertical="top" wrapText="1"/>
    </xf>
    <xf numFmtId="0" fontId="11" fillId="0" borderId="41" xfId="0" applyFont="1" applyBorder="1" applyAlignment="1">
      <alignment horizontal="left"/>
    </xf>
    <xf numFmtId="0" fontId="11" fillId="0" borderId="49" xfId="0" applyFont="1" applyBorder="1" applyAlignment="1">
      <alignment horizontal="left"/>
    </xf>
    <xf numFmtId="0" fontId="11" fillId="0" borderId="34" xfId="0" applyFont="1" applyBorder="1" applyAlignment="1">
      <alignment horizontal="left"/>
    </xf>
    <xf numFmtId="0" fontId="10" fillId="0" borderId="41" xfId="0" applyFont="1" applyBorder="1" applyAlignment="1">
      <alignment horizontal="left" vertical="top" wrapText="1"/>
    </xf>
    <xf numFmtId="0" fontId="10" fillId="0" borderId="49" xfId="0" applyFont="1" applyBorder="1" applyAlignment="1">
      <alignment horizontal="left" vertical="top" wrapText="1"/>
    </xf>
    <xf numFmtId="0" fontId="10" fillId="0" borderId="34" xfId="0" applyFont="1" applyBorder="1" applyAlignment="1">
      <alignment horizontal="left" vertical="top" wrapText="1"/>
    </xf>
    <xf numFmtId="0" fontId="11" fillId="0" borderId="12" xfId="0" applyFont="1" applyBorder="1" applyAlignment="1">
      <alignment horizontal="left"/>
    </xf>
    <xf numFmtId="0" fontId="14" fillId="0" borderId="31" xfId="0" applyFont="1" applyBorder="1" applyAlignment="1">
      <alignment horizontal="right"/>
    </xf>
    <xf numFmtId="0" fontId="14" fillId="0" borderId="50" xfId="0" applyFont="1" applyBorder="1" applyAlignment="1">
      <alignment horizontal="right"/>
    </xf>
    <xf numFmtId="0" fontId="14" fillId="0" borderId="32" xfId="0" applyFont="1" applyBorder="1" applyAlignment="1">
      <alignment horizontal="right"/>
    </xf>
    <xf numFmtId="0" fontId="14" fillId="0" borderId="37" xfId="0" applyFont="1" applyBorder="1" applyAlignment="1">
      <alignment horizontal="right"/>
    </xf>
    <xf numFmtId="0" fontId="14" fillId="0" borderId="38" xfId="0" applyFont="1" applyBorder="1" applyAlignment="1">
      <alignment horizontal="right"/>
    </xf>
    <xf numFmtId="0" fontId="14" fillId="0" borderId="43" xfId="0" applyFont="1" applyBorder="1" applyAlignment="1">
      <alignment horizontal="right"/>
    </xf>
    <xf numFmtId="0" fontId="1" fillId="0" borderId="0" xfId="0" applyFont="1" applyAlignment="1">
      <alignment horizontal="right" wrapText="1"/>
    </xf>
    <xf numFmtId="0" fontId="0" fillId="0" borderId="0" xfId="0" applyAlignment="1">
      <alignment horizontal="left" wrapTex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3" xfId="0" applyFont="1" applyBorder="1" applyAlignment="1">
      <alignment horizontal="center" vertical="center" wrapText="1"/>
    </xf>
    <xf numFmtId="0" fontId="1" fillId="0" borderId="10" xfId="0" applyFont="1" applyBorder="1" applyAlignment="1">
      <alignment horizontal="center" vertical="center" wrapText="1"/>
    </xf>
    <xf numFmtId="0" fontId="0" fillId="0" borderId="13" xfId="0" applyBorder="1" applyAlignment="1">
      <alignment horizontal="center" vertical="center"/>
    </xf>
    <xf numFmtId="0" fontId="0" fillId="0" borderId="14" xfId="0" applyBorder="1" applyAlignment="1">
      <alignment horizontal="left" wrapText="1"/>
    </xf>
    <xf numFmtId="0" fontId="0" fillId="0" borderId="15" xfId="0" applyBorder="1" applyAlignment="1">
      <alignment horizontal="left" wrapText="1"/>
    </xf>
    <xf numFmtId="0" fontId="1" fillId="0" borderId="0" xfId="0" applyFont="1" applyAlignment="1">
      <alignment horizontal="right"/>
    </xf>
    <xf numFmtId="0" fontId="1" fillId="0" borderId="0" xfId="0" applyFont="1" applyAlignment="1">
      <alignment horizontal="right" vertical="center"/>
    </xf>
    <xf numFmtId="0" fontId="0" fillId="0" borderId="11" xfId="0" applyBorder="1" applyAlignment="1">
      <alignment wrapText="1"/>
    </xf>
    <xf numFmtId="0" fontId="0" fillId="0" borderId="12" xfId="0" applyBorder="1" applyAlignment="1">
      <alignment wrapText="1"/>
    </xf>
    <xf numFmtId="0" fontId="0" fillId="0" borderId="14" xfId="0" applyBorder="1" applyAlignment="1">
      <alignment wrapText="1"/>
    </xf>
    <xf numFmtId="0" fontId="0" fillId="0" borderId="15" xfId="0" applyBorder="1" applyAlignment="1">
      <alignment wrapText="1"/>
    </xf>
    <xf numFmtId="0" fontId="0" fillId="0" borderId="17" xfId="0" applyBorder="1" applyAlignment="1">
      <alignment horizontal="right"/>
    </xf>
    <xf numFmtId="0" fontId="0" fillId="0" borderId="18" xfId="0" applyBorder="1" applyAlignment="1">
      <alignment horizontal="right"/>
    </xf>
    <xf numFmtId="0" fontId="0" fillId="0" borderId="0" xfId="0" applyAlignment="1">
      <alignment horizontal="center"/>
    </xf>
    <xf numFmtId="0" fontId="0" fillId="0" borderId="20" xfId="0" applyBorder="1" applyAlignment="1">
      <alignment horizontal="center"/>
    </xf>
    <xf numFmtId="0" fontId="3" fillId="0" borderId="9" xfId="0" applyFont="1" applyBorder="1" applyAlignment="1">
      <alignment horizontal="center" vertical="center"/>
    </xf>
    <xf numFmtId="0" fontId="3" fillId="0" borderId="3" xfId="0" applyFont="1" applyBorder="1" applyAlignment="1">
      <alignment horizontal="center" vertical="center"/>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4" fillId="0" borderId="25" xfId="0" applyFont="1" applyFill="1" applyBorder="1" applyAlignment="1">
      <alignment horizontal="center" vertical="center"/>
    </xf>
    <xf numFmtId="0" fontId="4" fillId="0" borderId="26" xfId="0" applyFont="1" applyFill="1" applyBorder="1" applyAlignment="1">
      <alignment horizontal="center" vertical="center"/>
    </xf>
    <xf numFmtId="0" fontId="5" fillId="0" borderId="0" xfId="0" applyFont="1" applyAlignment="1">
      <alignment horizontal="left" wrapText="1"/>
    </xf>
    <xf numFmtId="0" fontId="0" fillId="0" borderId="0" xfId="0"/>
    <xf numFmtId="0" fontId="0" fillId="0" borderId="11" xfId="0" applyBorder="1" applyAlignment="1">
      <alignment horizontal="left" wrapText="1"/>
    </xf>
    <xf numFmtId="0" fontId="0" fillId="0" borderId="12" xfId="0" applyBorder="1" applyAlignment="1">
      <alignment horizontal="left" wrapText="1"/>
    </xf>
    <xf numFmtId="0" fontId="0" fillId="0" borderId="33" xfId="0" applyBorder="1" applyAlignment="1">
      <alignment horizontal="left" wrapText="1"/>
    </xf>
    <xf numFmtId="0" fontId="0" fillId="0" borderId="34" xfId="0" applyBorder="1" applyAlignment="1">
      <alignment horizontal="left" wrapText="1"/>
    </xf>
    <xf numFmtId="0" fontId="6" fillId="0" borderId="33" xfId="0" applyFont="1" applyBorder="1" applyAlignment="1">
      <alignment wrapText="1"/>
    </xf>
    <xf numFmtId="0" fontId="6" fillId="0" borderId="34" xfId="0" applyFont="1" applyBorder="1" applyAlignment="1">
      <alignment wrapText="1"/>
    </xf>
    <xf numFmtId="0" fontId="6" fillId="0" borderId="11" xfId="0" applyFont="1" applyBorder="1" applyAlignment="1">
      <alignment wrapText="1"/>
    </xf>
    <xf numFmtId="0" fontId="6" fillId="0" borderId="12" xfId="0" applyFont="1" applyBorder="1" applyAlignment="1">
      <alignment wrapText="1"/>
    </xf>
    <xf numFmtId="0" fontId="6" fillId="0" borderId="14" xfId="0" applyFont="1" applyBorder="1" applyAlignment="1">
      <alignment wrapText="1"/>
    </xf>
    <xf numFmtId="0" fontId="6" fillId="0" borderId="15" xfId="0" applyFont="1" applyBorder="1" applyAlignment="1">
      <alignment wrapText="1"/>
    </xf>
    <xf numFmtId="0" fontId="0" fillId="0" borderId="33" xfId="0" applyFont="1" applyBorder="1" applyAlignment="1">
      <alignment horizontal="left" vertical="center"/>
    </xf>
    <xf numFmtId="0" fontId="0" fillId="0" borderId="34" xfId="0" applyFont="1" applyBorder="1" applyAlignment="1">
      <alignment horizontal="left" vertical="center"/>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I820"/>
  <sheetViews>
    <sheetView tabSelected="1" topLeftCell="A459" zoomScale="80" zoomScaleNormal="80" workbookViewId="0">
      <selection activeCell="C480" sqref="C480"/>
    </sheetView>
  </sheetViews>
  <sheetFormatPr defaultRowHeight="15"/>
  <cols>
    <col min="1" max="1" width="10.42578125" style="100" customWidth="1"/>
    <col min="2" max="2" width="58.140625" style="100" customWidth="1"/>
    <col min="3" max="3" width="13.140625" customWidth="1"/>
  </cols>
  <sheetData>
    <row r="1" spans="1:9" ht="18.75" customHeight="1" thickBot="1">
      <c r="A1" s="1" t="s">
        <v>0</v>
      </c>
      <c r="B1" s="96" t="s">
        <v>1</v>
      </c>
      <c r="C1" s="2"/>
      <c r="D1" s="3"/>
      <c r="E1" s="3"/>
      <c r="F1" s="3"/>
      <c r="G1" s="3"/>
      <c r="H1" s="3"/>
      <c r="I1" s="3"/>
    </row>
    <row r="2" spans="1:9">
      <c r="A2" s="150" t="s">
        <v>2</v>
      </c>
      <c r="B2" s="152" t="s">
        <v>3</v>
      </c>
      <c r="C2" s="154" t="s">
        <v>4</v>
      </c>
      <c r="D2" s="122" t="s">
        <v>5</v>
      </c>
      <c r="E2" s="122"/>
      <c r="F2" s="122"/>
      <c r="G2" s="122" t="s">
        <v>6</v>
      </c>
      <c r="H2" s="144" t="s">
        <v>7</v>
      </c>
      <c r="I2" s="146" t="s">
        <v>8</v>
      </c>
    </row>
    <row r="3" spans="1:9" ht="15.75" thickBot="1">
      <c r="A3" s="151"/>
      <c r="B3" s="153"/>
      <c r="C3" s="155"/>
      <c r="D3" s="4" t="s">
        <v>9</v>
      </c>
      <c r="E3" s="4" t="s">
        <v>10</v>
      </c>
      <c r="F3" s="4" t="s">
        <v>11</v>
      </c>
      <c r="G3" s="143"/>
      <c r="H3" s="145"/>
      <c r="I3" s="147"/>
    </row>
    <row r="4" spans="1:9">
      <c r="A4" s="137" t="s">
        <v>12</v>
      </c>
      <c r="B4" s="148"/>
      <c r="C4" s="148"/>
      <c r="D4" s="148"/>
      <c r="E4" s="148"/>
      <c r="F4" s="148"/>
      <c r="G4" s="148"/>
      <c r="H4" s="148"/>
      <c r="I4" s="149"/>
    </row>
    <row r="5" spans="1:9">
      <c r="A5" s="6" t="s">
        <v>13</v>
      </c>
      <c r="B5" s="97" t="s">
        <v>14</v>
      </c>
      <c r="C5" s="7" t="s">
        <v>15</v>
      </c>
      <c r="D5" s="7">
        <f>SUM(D6,)</f>
        <v>0.06</v>
      </c>
      <c r="E5" s="7">
        <f t="shared" ref="E5:H5" si="0">SUM(E6,)</f>
        <v>3.08</v>
      </c>
      <c r="F5" s="7">
        <f t="shared" si="0"/>
        <v>0.08</v>
      </c>
      <c r="G5" s="7">
        <f t="shared" si="0"/>
        <v>28.3</v>
      </c>
      <c r="H5" s="7">
        <f t="shared" si="0"/>
        <v>0</v>
      </c>
      <c r="I5" s="8" t="s">
        <v>16</v>
      </c>
    </row>
    <row r="6" spans="1:9">
      <c r="A6" s="107"/>
      <c r="B6" s="98" t="s">
        <v>14</v>
      </c>
      <c r="C6" s="9" t="s">
        <v>17</v>
      </c>
      <c r="D6" s="10">
        <v>0.06</v>
      </c>
      <c r="E6" s="10">
        <v>3.08</v>
      </c>
      <c r="F6" s="10">
        <v>0.08</v>
      </c>
      <c r="G6" s="10">
        <v>28.3</v>
      </c>
      <c r="H6" s="10">
        <v>0</v>
      </c>
      <c r="I6" s="11"/>
    </row>
    <row r="7" spans="1:9">
      <c r="A7" s="6" t="s">
        <v>13</v>
      </c>
      <c r="B7" s="97" t="s">
        <v>18</v>
      </c>
      <c r="C7" s="7" t="s">
        <v>19</v>
      </c>
      <c r="D7" s="7">
        <f>SUM(D8,)</f>
        <v>0</v>
      </c>
      <c r="E7" s="7">
        <f t="shared" ref="E7:H7" si="1">SUM(E8,)</f>
        <v>0</v>
      </c>
      <c r="F7" s="7">
        <f t="shared" si="1"/>
        <v>0</v>
      </c>
      <c r="G7" s="7">
        <f t="shared" si="1"/>
        <v>0</v>
      </c>
      <c r="H7" s="7">
        <f t="shared" si="1"/>
        <v>0</v>
      </c>
      <c r="I7" s="8" t="s">
        <v>20</v>
      </c>
    </row>
    <row r="8" spans="1:9">
      <c r="A8" s="107"/>
      <c r="B8" s="98" t="s">
        <v>21</v>
      </c>
      <c r="C8" s="10" t="s">
        <v>22</v>
      </c>
      <c r="D8" s="10">
        <v>0</v>
      </c>
      <c r="E8" s="10">
        <v>0</v>
      </c>
      <c r="F8" s="10">
        <v>0</v>
      </c>
      <c r="G8" s="10">
        <v>0</v>
      </c>
      <c r="H8" s="10">
        <v>0</v>
      </c>
      <c r="I8" s="11"/>
    </row>
    <row r="9" spans="1:9">
      <c r="A9" s="6" t="s">
        <v>13</v>
      </c>
      <c r="B9" s="97" t="s">
        <v>23</v>
      </c>
      <c r="C9" s="7" t="s">
        <v>24</v>
      </c>
      <c r="D9" s="7">
        <f>SUM(D10,)</f>
        <v>1.98</v>
      </c>
      <c r="E9" s="7">
        <f t="shared" ref="E9:H9" si="2">SUM(E10,)</f>
        <v>0.27</v>
      </c>
      <c r="F9" s="7">
        <f t="shared" si="2"/>
        <v>11.4</v>
      </c>
      <c r="G9" s="7">
        <f t="shared" si="2"/>
        <v>59.7</v>
      </c>
      <c r="H9" s="7">
        <f t="shared" si="2"/>
        <v>0</v>
      </c>
      <c r="I9" s="8" t="s">
        <v>25</v>
      </c>
    </row>
    <row r="10" spans="1:9">
      <c r="A10" s="107"/>
      <c r="B10" s="98" t="s">
        <v>26</v>
      </c>
      <c r="C10" s="9" t="s">
        <v>27</v>
      </c>
      <c r="D10" s="10">
        <v>1.98</v>
      </c>
      <c r="E10" s="10">
        <v>0.27</v>
      </c>
      <c r="F10" s="10">
        <v>11.4</v>
      </c>
      <c r="G10" s="10">
        <v>59.7</v>
      </c>
      <c r="H10" s="10">
        <v>0</v>
      </c>
      <c r="I10" s="11"/>
    </row>
    <row r="11" spans="1:9" ht="14.25" customHeight="1">
      <c r="A11" s="6" t="s">
        <v>13</v>
      </c>
      <c r="B11" s="97" t="s">
        <v>108</v>
      </c>
      <c r="C11" s="7" t="s">
        <v>73</v>
      </c>
      <c r="D11" s="7">
        <f>SUM(D12:D18)</f>
        <v>4.57</v>
      </c>
      <c r="E11" s="7">
        <f t="shared" ref="E11:H11" si="3">SUM(E12:E18)</f>
        <v>6.79</v>
      </c>
      <c r="F11" s="7">
        <f t="shared" si="3"/>
        <v>22.18</v>
      </c>
      <c r="G11" s="7">
        <f t="shared" si="3"/>
        <v>168.25</v>
      </c>
      <c r="H11" s="7">
        <f t="shared" si="3"/>
        <v>1.462</v>
      </c>
      <c r="I11" s="8" t="s">
        <v>107</v>
      </c>
    </row>
    <row r="12" spans="1:9">
      <c r="A12" s="107"/>
      <c r="B12" s="98" t="s">
        <v>100</v>
      </c>
      <c r="C12" s="35" t="s">
        <v>116</v>
      </c>
      <c r="D12" s="19">
        <v>0.13</v>
      </c>
      <c r="E12" s="19">
        <v>0.03</v>
      </c>
      <c r="F12" s="19">
        <v>2.97</v>
      </c>
      <c r="G12" s="19">
        <v>11.88</v>
      </c>
      <c r="H12" s="19">
        <v>0</v>
      </c>
      <c r="I12" s="20"/>
    </row>
    <row r="13" spans="1:9">
      <c r="A13" s="107"/>
      <c r="B13" s="98" t="s">
        <v>14</v>
      </c>
      <c r="C13" s="35" t="s">
        <v>116</v>
      </c>
      <c r="D13" s="19">
        <v>0.06</v>
      </c>
      <c r="E13" s="19">
        <v>2.77</v>
      </c>
      <c r="F13" s="19">
        <v>0.08</v>
      </c>
      <c r="G13" s="19">
        <v>25.47</v>
      </c>
      <c r="H13" s="19">
        <v>0</v>
      </c>
      <c r="I13" s="20"/>
    </row>
    <row r="14" spans="1:9">
      <c r="A14" s="107"/>
      <c r="B14" s="98" t="s">
        <v>103</v>
      </c>
      <c r="C14" s="35" t="s">
        <v>118</v>
      </c>
      <c r="D14" s="19">
        <v>3.26</v>
      </c>
      <c r="E14" s="19">
        <v>3.6</v>
      </c>
      <c r="F14" s="19">
        <v>5.29</v>
      </c>
      <c r="G14" s="19">
        <v>67.5</v>
      </c>
      <c r="H14" s="19">
        <v>1.462</v>
      </c>
      <c r="I14" s="20"/>
    </row>
    <row r="15" spans="1:9">
      <c r="A15" s="107"/>
      <c r="B15" s="98" t="s">
        <v>104</v>
      </c>
      <c r="C15" s="35" t="s">
        <v>109</v>
      </c>
      <c r="D15" s="19">
        <v>0</v>
      </c>
      <c r="E15" s="19">
        <v>0</v>
      </c>
      <c r="F15" s="19">
        <v>0</v>
      </c>
      <c r="G15" s="19">
        <v>0</v>
      </c>
      <c r="H15" s="19">
        <v>0</v>
      </c>
      <c r="I15" s="20"/>
    </row>
    <row r="16" spans="1:9" ht="14.25" customHeight="1">
      <c r="A16" s="107"/>
      <c r="B16" s="98" t="s">
        <v>101</v>
      </c>
      <c r="C16" s="35" t="s">
        <v>117</v>
      </c>
      <c r="D16" s="19">
        <v>0</v>
      </c>
      <c r="E16" s="19">
        <v>0</v>
      </c>
      <c r="F16" s="19">
        <v>0</v>
      </c>
      <c r="G16" s="19">
        <v>0</v>
      </c>
      <c r="H16" s="19">
        <v>0</v>
      </c>
      <c r="I16" s="20"/>
    </row>
    <row r="17" spans="1:9">
      <c r="A17" s="107"/>
      <c r="B17" s="98" t="s">
        <v>102</v>
      </c>
      <c r="C17" s="35" t="s">
        <v>116</v>
      </c>
      <c r="D17" s="19">
        <v>0</v>
      </c>
      <c r="E17" s="19">
        <v>0</v>
      </c>
      <c r="F17" s="19">
        <v>4.49</v>
      </c>
      <c r="G17" s="19">
        <v>17.95</v>
      </c>
      <c r="H17" s="19">
        <v>0</v>
      </c>
      <c r="I17" s="20"/>
    </row>
    <row r="18" spans="1:9">
      <c r="A18" s="107"/>
      <c r="B18" s="98" t="s">
        <v>106</v>
      </c>
      <c r="C18" s="35" t="s">
        <v>115</v>
      </c>
      <c r="D18" s="19">
        <v>1.1200000000000001</v>
      </c>
      <c r="E18" s="19">
        <v>0.39</v>
      </c>
      <c r="F18" s="19">
        <v>9.35</v>
      </c>
      <c r="G18" s="19">
        <v>45.45</v>
      </c>
      <c r="H18" s="19">
        <v>0</v>
      </c>
      <c r="I18" s="20"/>
    </row>
    <row r="19" spans="1:9">
      <c r="A19" s="6" t="s">
        <v>13</v>
      </c>
      <c r="B19" s="97" t="s">
        <v>72</v>
      </c>
      <c r="C19" s="7" t="s">
        <v>73</v>
      </c>
      <c r="D19" s="7">
        <f>SUM(D20:D23)</f>
        <v>3.15</v>
      </c>
      <c r="E19" s="7">
        <f t="shared" ref="E19:H19" si="4">SUM(E20:E23)</f>
        <v>3.46</v>
      </c>
      <c r="F19" s="7">
        <f t="shared" si="4"/>
        <v>9.8099999999999987</v>
      </c>
      <c r="G19" s="7">
        <f t="shared" si="4"/>
        <v>83.86</v>
      </c>
      <c r="H19" s="7">
        <f t="shared" si="4"/>
        <v>0.55000000000000004</v>
      </c>
      <c r="I19" s="8" t="s">
        <v>74</v>
      </c>
    </row>
    <row r="20" spans="1:9">
      <c r="A20" s="107"/>
      <c r="B20" s="98" t="s">
        <v>75</v>
      </c>
      <c r="C20" s="9" t="s">
        <v>76</v>
      </c>
      <c r="D20" s="10">
        <v>0</v>
      </c>
      <c r="E20" s="10">
        <v>0</v>
      </c>
      <c r="F20" s="10">
        <v>0</v>
      </c>
      <c r="G20" s="10">
        <v>0</v>
      </c>
      <c r="H20" s="10">
        <v>0</v>
      </c>
      <c r="I20" s="11"/>
    </row>
    <row r="21" spans="1:9">
      <c r="A21" s="107"/>
      <c r="B21" s="98" t="s">
        <v>77</v>
      </c>
      <c r="C21" s="9" t="s">
        <v>78</v>
      </c>
      <c r="D21" s="10">
        <v>0.4</v>
      </c>
      <c r="E21" s="10">
        <v>0.25</v>
      </c>
      <c r="F21" s="10">
        <v>0.17</v>
      </c>
      <c r="G21" s="10">
        <v>4.8099999999999996</v>
      </c>
      <c r="H21" s="10">
        <v>0</v>
      </c>
      <c r="I21" s="11"/>
    </row>
    <row r="22" spans="1:9" ht="15" customHeight="1">
      <c r="A22" s="107"/>
      <c r="B22" s="98" t="s">
        <v>79</v>
      </c>
      <c r="C22" s="9" t="s">
        <v>80</v>
      </c>
      <c r="D22" s="10">
        <v>2.75</v>
      </c>
      <c r="E22" s="10">
        <v>3.21</v>
      </c>
      <c r="F22" s="10">
        <v>4.3099999999999996</v>
      </c>
      <c r="G22" s="10">
        <v>57.75</v>
      </c>
      <c r="H22" s="10">
        <v>0.55000000000000004</v>
      </c>
      <c r="I22" s="11"/>
    </row>
    <row r="23" spans="1:9">
      <c r="A23" s="107"/>
      <c r="B23" s="98" t="s">
        <v>81</v>
      </c>
      <c r="C23" s="10" t="s">
        <v>82</v>
      </c>
      <c r="D23" s="10">
        <v>0</v>
      </c>
      <c r="E23" s="10">
        <v>0</v>
      </c>
      <c r="F23" s="10">
        <v>5.33</v>
      </c>
      <c r="G23" s="10">
        <v>21.3</v>
      </c>
      <c r="H23" s="10">
        <v>0</v>
      </c>
      <c r="I23" s="11"/>
    </row>
    <row r="24" spans="1:9">
      <c r="A24" s="135" t="s">
        <v>119</v>
      </c>
      <c r="B24" s="136"/>
      <c r="C24" s="36">
        <v>350</v>
      </c>
      <c r="D24" s="36">
        <f>SUM(D5,D9,D11,D19,)</f>
        <v>9.76</v>
      </c>
      <c r="E24" s="36">
        <f t="shared" ref="E24:H24" si="5">SUM(E5,E9,E11,E19,)</f>
        <v>13.600000000000001</v>
      </c>
      <c r="F24" s="36">
        <f t="shared" si="5"/>
        <v>43.47</v>
      </c>
      <c r="G24" s="36">
        <f t="shared" si="5"/>
        <v>340.11</v>
      </c>
      <c r="H24" s="36">
        <f t="shared" si="5"/>
        <v>2.012</v>
      </c>
      <c r="I24" s="37"/>
    </row>
    <row r="25" spans="1:9" ht="15" customHeight="1">
      <c r="A25" s="6" t="s">
        <v>120</v>
      </c>
      <c r="B25" s="97" t="s">
        <v>121</v>
      </c>
      <c r="C25" s="7" t="s">
        <v>73</v>
      </c>
      <c r="D25" s="7">
        <f>SUM(D26,)</f>
        <v>0.75</v>
      </c>
      <c r="E25" s="7">
        <f t="shared" ref="E25:H25" si="6">SUM(E26,)</f>
        <v>0.15</v>
      </c>
      <c r="F25" s="7">
        <f t="shared" si="6"/>
        <v>15.15</v>
      </c>
      <c r="G25" s="7">
        <f t="shared" si="6"/>
        <v>69</v>
      </c>
      <c r="H25" s="7">
        <f t="shared" si="6"/>
        <v>3</v>
      </c>
      <c r="I25" s="8" t="s">
        <v>122</v>
      </c>
    </row>
    <row r="26" spans="1:9">
      <c r="A26" s="107"/>
      <c r="B26" s="98" t="s">
        <v>123</v>
      </c>
      <c r="C26" s="9" t="s">
        <v>125</v>
      </c>
      <c r="D26" s="10">
        <v>0.75</v>
      </c>
      <c r="E26" s="10">
        <v>0.15</v>
      </c>
      <c r="F26" s="10">
        <v>15.15</v>
      </c>
      <c r="G26" s="10">
        <v>69</v>
      </c>
      <c r="H26" s="10">
        <v>3</v>
      </c>
      <c r="I26" s="11"/>
    </row>
    <row r="27" spans="1:9">
      <c r="A27" s="135" t="s">
        <v>119</v>
      </c>
      <c r="B27" s="136"/>
      <c r="C27" s="36">
        <v>150</v>
      </c>
      <c r="D27" s="36">
        <f>SUM(D25,)</f>
        <v>0.75</v>
      </c>
      <c r="E27" s="36">
        <f t="shared" ref="E27:H27" si="7">SUM(E25,)</f>
        <v>0.15</v>
      </c>
      <c r="F27" s="36">
        <f t="shared" si="7"/>
        <v>15.15</v>
      </c>
      <c r="G27" s="36">
        <f t="shared" si="7"/>
        <v>69</v>
      </c>
      <c r="H27" s="36">
        <f t="shared" si="7"/>
        <v>3</v>
      </c>
      <c r="I27" s="37"/>
    </row>
    <row r="28" spans="1:9" ht="16.5" customHeight="1">
      <c r="A28" s="6" t="s">
        <v>114</v>
      </c>
      <c r="B28" s="97" t="s">
        <v>139</v>
      </c>
      <c r="C28" s="7" t="s">
        <v>24</v>
      </c>
      <c r="D28" s="7">
        <f>SUM(D29:D32)</f>
        <v>0.67</v>
      </c>
      <c r="E28" s="7">
        <f t="shared" ref="E28:H28" si="8">SUM(E29:E32)</f>
        <v>1.25</v>
      </c>
      <c r="F28" s="7">
        <f t="shared" si="8"/>
        <v>2.2599999999999998</v>
      </c>
      <c r="G28" s="7">
        <f t="shared" si="8"/>
        <v>22.85</v>
      </c>
      <c r="H28" s="7">
        <f t="shared" si="8"/>
        <v>2.94</v>
      </c>
      <c r="I28" s="8" t="s">
        <v>137</v>
      </c>
    </row>
    <row r="29" spans="1:9">
      <c r="A29" s="107"/>
      <c r="B29" s="98" t="s">
        <v>136</v>
      </c>
      <c r="C29" s="35" t="s">
        <v>143</v>
      </c>
      <c r="D29" s="19">
        <v>0</v>
      </c>
      <c r="E29" s="19">
        <v>1.2</v>
      </c>
      <c r="F29" s="19">
        <v>0</v>
      </c>
      <c r="G29" s="19">
        <v>10.79</v>
      </c>
      <c r="H29" s="19">
        <v>0</v>
      </c>
      <c r="I29" s="20"/>
    </row>
    <row r="30" spans="1:9">
      <c r="A30" s="107"/>
      <c r="B30" s="98" t="s">
        <v>135</v>
      </c>
      <c r="C30" s="35" t="s">
        <v>142</v>
      </c>
      <c r="D30" s="19">
        <v>0.22</v>
      </c>
      <c r="E30" s="19">
        <v>0.02</v>
      </c>
      <c r="F30" s="19">
        <v>1.32</v>
      </c>
      <c r="G30" s="19">
        <v>6.3</v>
      </c>
      <c r="H30" s="19">
        <v>1.5</v>
      </c>
      <c r="I30" s="20"/>
    </row>
    <row r="31" spans="1:9" ht="14.25" customHeight="1">
      <c r="A31" s="107"/>
      <c r="B31" s="98" t="s">
        <v>133</v>
      </c>
      <c r="C31" s="35" t="s">
        <v>141</v>
      </c>
      <c r="D31" s="19">
        <v>0.45</v>
      </c>
      <c r="E31" s="19">
        <v>0.03</v>
      </c>
      <c r="F31" s="19">
        <v>0.94</v>
      </c>
      <c r="G31" s="19">
        <v>5.76</v>
      </c>
      <c r="H31" s="19">
        <v>1.44</v>
      </c>
      <c r="I31" s="20"/>
    </row>
    <row r="32" spans="1:9" ht="18" customHeight="1">
      <c r="A32" s="107"/>
      <c r="B32" s="98" t="s">
        <v>101</v>
      </c>
      <c r="C32" s="35" t="s">
        <v>140</v>
      </c>
      <c r="D32" s="19">
        <v>0</v>
      </c>
      <c r="E32" s="19">
        <v>0</v>
      </c>
      <c r="F32" s="19">
        <v>0</v>
      </c>
      <c r="G32" s="19">
        <v>0</v>
      </c>
      <c r="H32" s="19">
        <v>0</v>
      </c>
      <c r="I32" s="20"/>
    </row>
    <row r="33" spans="1:9">
      <c r="A33" s="6" t="s">
        <v>114</v>
      </c>
      <c r="B33" s="97" t="s">
        <v>187</v>
      </c>
      <c r="C33" s="7" t="s">
        <v>73</v>
      </c>
      <c r="D33" s="7">
        <f>SUM(D34:D40)</f>
        <v>1.23</v>
      </c>
      <c r="E33" s="7">
        <f t="shared" ref="E33:H33" si="9">SUM(E34:E40)</f>
        <v>0.71</v>
      </c>
      <c r="F33" s="7">
        <f t="shared" si="9"/>
        <v>5.3900000000000006</v>
      </c>
      <c r="G33" s="7">
        <f t="shared" si="9"/>
        <v>33.61</v>
      </c>
      <c r="H33" s="7">
        <f t="shared" si="9"/>
        <v>17.16</v>
      </c>
      <c r="I33" s="8" t="s">
        <v>24</v>
      </c>
    </row>
    <row r="34" spans="1:9">
      <c r="A34" s="107"/>
      <c r="B34" s="98" t="s">
        <v>188</v>
      </c>
      <c r="C34" s="9" t="s">
        <v>189</v>
      </c>
      <c r="D34" s="10">
        <v>0.54</v>
      </c>
      <c r="E34" s="10">
        <v>0.03</v>
      </c>
      <c r="F34" s="10">
        <v>1.41</v>
      </c>
      <c r="G34" s="10">
        <v>8.4</v>
      </c>
      <c r="H34" s="10">
        <v>13.5</v>
      </c>
      <c r="I34" s="11"/>
    </row>
    <row r="35" spans="1:9">
      <c r="A35" s="107"/>
      <c r="B35" s="98" t="s">
        <v>190</v>
      </c>
      <c r="C35" s="9" t="s">
        <v>191</v>
      </c>
      <c r="D35" s="10">
        <v>0.32</v>
      </c>
      <c r="E35" s="10">
        <v>0.06</v>
      </c>
      <c r="F35" s="10">
        <v>2.57</v>
      </c>
      <c r="G35" s="10">
        <v>12.13</v>
      </c>
      <c r="H35" s="10">
        <v>3.15</v>
      </c>
      <c r="I35" s="11"/>
    </row>
    <row r="36" spans="1:9">
      <c r="A36" s="107"/>
      <c r="B36" s="98" t="s">
        <v>153</v>
      </c>
      <c r="C36" s="9" t="s">
        <v>192</v>
      </c>
      <c r="D36" s="10">
        <v>0.12</v>
      </c>
      <c r="E36" s="10">
        <v>0.01</v>
      </c>
      <c r="F36" s="10">
        <v>0.66</v>
      </c>
      <c r="G36" s="10">
        <v>3.36</v>
      </c>
      <c r="H36" s="10">
        <v>0.48</v>
      </c>
      <c r="I36" s="11"/>
    </row>
    <row r="37" spans="1:9">
      <c r="A37" s="107"/>
      <c r="B37" s="98" t="s">
        <v>157</v>
      </c>
      <c r="C37" s="9" t="s">
        <v>193</v>
      </c>
      <c r="D37" s="10">
        <v>0.09</v>
      </c>
      <c r="E37" s="10">
        <v>0.01</v>
      </c>
      <c r="F37" s="10">
        <v>0.52</v>
      </c>
      <c r="G37" s="10">
        <v>2.58</v>
      </c>
      <c r="H37" s="10">
        <v>0</v>
      </c>
      <c r="I37" s="11"/>
    </row>
    <row r="38" spans="1:9">
      <c r="A38" s="107"/>
      <c r="B38" s="98" t="s">
        <v>159</v>
      </c>
      <c r="C38" s="9" t="s">
        <v>194</v>
      </c>
      <c r="D38" s="10">
        <v>0.16</v>
      </c>
      <c r="E38" s="10">
        <v>0.6</v>
      </c>
      <c r="F38" s="10">
        <v>0.23</v>
      </c>
      <c r="G38" s="10">
        <v>7.14</v>
      </c>
      <c r="H38" s="10">
        <v>0.03</v>
      </c>
      <c r="I38" s="11"/>
    </row>
    <row r="39" spans="1:9">
      <c r="A39" s="107"/>
      <c r="B39" s="98" t="s">
        <v>104</v>
      </c>
      <c r="C39" s="9" t="s">
        <v>124</v>
      </c>
      <c r="D39" s="10">
        <v>0</v>
      </c>
      <c r="E39" s="10">
        <v>0</v>
      </c>
      <c r="F39" s="10">
        <v>0</v>
      </c>
      <c r="G39" s="10">
        <v>0</v>
      </c>
      <c r="H39" s="10">
        <v>0</v>
      </c>
      <c r="I39" s="11"/>
    </row>
    <row r="40" spans="1:9" ht="15" customHeight="1">
      <c r="A40" s="107"/>
      <c r="B40" s="98" t="s">
        <v>101</v>
      </c>
      <c r="C40" s="9" t="s">
        <v>195</v>
      </c>
      <c r="D40" s="10">
        <v>0</v>
      </c>
      <c r="E40" s="10">
        <v>0</v>
      </c>
      <c r="F40" s="10">
        <v>0</v>
      </c>
      <c r="G40" s="10">
        <v>0</v>
      </c>
      <c r="H40" s="10">
        <v>0</v>
      </c>
      <c r="I40" s="11"/>
    </row>
    <row r="41" spans="1:9" ht="13.5" customHeight="1">
      <c r="A41" s="6" t="s">
        <v>114</v>
      </c>
      <c r="B41" s="97" t="s">
        <v>150</v>
      </c>
      <c r="C41" s="7" t="s">
        <v>166</v>
      </c>
      <c r="D41" s="7">
        <f>SUM(D42:D49)</f>
        <v>9.2999999999999989</v>
      </c>
      <c r="E41" s="7">
        <f t="shared" ref="E41:H41" si="10">SUM(E42:E49)</f>
        <v>7.9899999999999993</v>
      </c>
      <c r="F41" s="7">
        <f t="shared" si="10"/>
        <v>2.29</v>
      </c>
      <c r="G41" s="7">
        <f t="shared" si="10"/>
        <v>118.5</v>
      </c>
      <c r="H41" s="7">
        <f t="shared" si="10"/>
        <v>0.61299999999999999</v>
      </c>
      <c r="I41" s="8" t="s">
        <v>152</v>
      </c>
    </row>
    <row r="42" spans="1:9">
      <c r="A42" s="107"/>
      <c r="B42" s="98" t="s">
        <v>153</v>
      </c>
      <c r="C42" s="9" t="s">
        <v>167</v>
      </c>
      <c r="D42" s="10">
        <v>0.12</v>
      </c>
      <c r="E42" s="10">
        <v>0.01</v>
      </c>
      <c r="F42" s="10">
        <v>0.66</v>
      </c>
      <c r="G42" s="10">
        <v>3.36</v>
      </c>
      <c r="H42" s="10">
        <v>0.48</v>
      </c>
      <c r="I42" s="11"/>
    </row>
    <row r="43" spans="1:9">
      <c r="A43" s="107"/>
      <c r="B43" s="98" t="s">
        <v>155</v>
      </c>
      <c r="C43" s="9" t="s">
        <v>168</v>
      </c>
      <c r="D43" s="10">
        <v>8.6999999999999993</v>
      </c>
      <c r="E43" s="10">
        <v>7.49</v>
      </c>
      <c r="F43" s="10">
        <v>0</v>
      </c>
      <c r="G43" s="10">
        <v>102.02</v>
      </c>
      <c r="H43" s="10">
        <v>0</v>
      </c>
      <c r="I43" s="11"/>
    </row>
    <row r="44" spans="1:9">
      <c r="A44" s="107"/>
      <c r="B44" s="98" t="s">
        <v>157</v>
      </c>
      <c r="C44" s="9" t="s">
        <v>169</v>
      </c>
      <c r="D44" s="10">
        <v>0.05</v>
      </c>
      <c r="E44" s="10">
        <v>0.01</v>
      </c>
      <c r="F44" s="10">
        <v>0.31</v>
      </c>
      <c r="G44" s="10">
        <v>1.57</v>
      </c>
      <c r="H44" s="10">
        <v>0</v>
      </c>
      <c r="I44" s="11"/>
    </row>
    <row r="45" spans="1:9">
      <c r="A45" s="107"/>
      <c r="B45" s="98" t="s">
        <v>159</v>
      </c>
      <c r="C45" s="9" t="s">
        <v>170</v>
      </c>
      <c r="D45" s="10">
        <v>0.05</v>
      </c>
      <c r="E45" s="10">
        <v>0.18</v>
      </c>
      <c r="F45" s="10">
        <v>7.0000000000000007E-2</v>
      </c>
      <c r="G45" s="10">
        <v>2.14</v>
      </c>
      <c r="H45" s="10">
        <v>8.9999999999999993E-3</v>
      </c>
      <c r="I45" s="11"/>
    </row>
    <row r="46" spans="1:9">
      <c r="A46" s="107"/>
      <c r="B46" s="98" t="s">
        <v>161</v>
      </c>
      <c r="C46" s="9" t="s">
        <v>143</v>
      </c>
      <c r="D46" s="10">
        <v>0.12</v>
      </c>
      <c r="E46" s="10">
        <v>0.01</v>
      </c>
      <c r="F46" s="10">
        <v>0.83</v>
      </c>
      <c r="G46" s="10">
        <v>4.01</v>
      </c>
      <c r="H46" s="10">
        <v>7.0000000000000001E-3</v>
      </c>
      <c r="I46" s="11"/>
    </row>
    <row r="47" spans="1:9">
      <c r="A47" s="107"/>
      <c r="B47" s="98" t="s">
        <v>103</v>
      </c>
      <c r="C47" s="9" t="s">
        <v>171</v>
      </c>
      <c r="D47" s="10">
        <v>0.26</v>
      </c>
      <c r="E47" s="10">
        <v>0.28999999999999998</v>
      </c>
      <c r="F47" s="10">
        <v>0.42</v>
      </c>
      <c r="G47" s="10">
        <v>5.4</v>
      </c>
      <c r="H47" s="10">
        <v>0.11700000000000001</v>
      </c>
      <c r="I47" s="11"/>
    </row>
    <row r="48" spans="1:9" ht="19.5" customHeight="1">
      <c r="A48" s="107"/>
      <c r="B48" s="98" t="s">
        <v>101</v>
      </c>
      <c r="C48" s="9" t="s">
        <v>172</v>
      </c>
      <c r="D48" s="10">
        <v>0</v>
      </c>
      <c r="E48" s="10">
        <v>0</v>
      </c>
      <c r="F48" s="10">
        <v>0</v>
      </c>
      <c r="G48" s="10">
        <v>0</v>
      </c>
      <c r="H48" s="10">
        <v>0</v>
      </c>
      <c r="I48" s="11"/>
    </row>
    <row r="49" spans="1:9">
      <c r="A49" s="107"/>
      <c r="B49" s="98" t="s">
        <v>104</v>
      </c>
      <c r="C49" s="9" t="s">
        <v>173</v>
      </c>
      <c r="D49" s="10">
        <v>0</v>
      </c>
      <c r="E49" s="10">
        <v>0</v>
      </c>
      <c r="F49" s="10">
        <v>0</v>
      </c>
      <c r="G49" s="10">
        <v>0</v>
      </c>
      <c r="H49" s="10">
        <v>0</v>
      </c>
      <c r="I49" s="11"/>
    </row>
    <row r="50" spans="1:9" ht="15.75" customHeight="1">
      <c r="A50" s="6" t="s">
        <v>114</v>
      </c>
      <c r="B50" s="97" t="s">
        <v>209</v>
      </c>
      <c r="C50" s="7" t="s">
        <v>210</v>
      </c>
      <c r="D50" s="7">
        <f>SUM(D51:D52)</f>
        <v>4.2700000000000005</v>
      </c>
      <c r="E50" s="7">
        <f t="shared" ref="E50:H50" si="11">SUM(E51:E52)</f>
        <v>2.44</v>
      </c>
      <c r="F50" s="7">
        <f t="shared" si="11"/>
        <v>26.19</v>
      </c>
      <c r="G50" s="7">
        <f t="shared" si="11"/>
        <v>143.65</v>
      </c>
      <c r="H50" s="7">
        <f t="shared" si="11"/>
        <v>0</v>
      </c>
      <c r="I50" s="8" t="s">
        <v>211</v>
      </c>
    </row>
    <row r="51" spans="1:9">
      <c r="A51" s="107"/>
      <c r="B51" s="98" t="s">
        <v>14</v>
      </c>
      <c r="C51" s="9" t="s">
        <v>212</v>
      </c>
      <c r="D51" s="10">
        <v>0.03</v>
      </c>
      <c r="E51" s="10">
        <v>1.65</v>
      </c>
      <c r="F51" s="10">
        <v>0.05</v>
      </c>
      <c r="G51" s="10">
        <v>15.19</v>
      </c>
      <c r="H51" s="10">
        <v>0</v>
      </c>
      <c r="I51" s="11"/>
    </row>
    <row r="52" spans="1:9" ht="15" customHeight="1">
      <c r="A52" s="107"/>
      <c r="B52" s="98" t="s">
        <v>213</v>
      </c>
      <c r="C52" s="9" t="s">
        <v>214</v>
      </c>
      <c r="D52" s="10">
        <v>4.24</v>
      </c>
      <c r="E52" s="10">
        <v>0.79</v>
      </c>
      <c r="F52" s="10">
        <v>26.14</v>
      </c>
      <c r="G52" s="10">
        <v>128.46</v>
      </c>
      <c r="H52" s="10">
        <v>0</v>
      </c>
      <c r="I52" s="11"/>
    </row>
    <row r="53" spans="1:9" ht="18" customHeight="1">
      <c r="A53" s="6" t="s">
        <v>114</v>
      </c>
      <c r="B53" s="97" t="s">
        <v>222</v>
      </c>
      <c r="C53" s="7" t="s">
        <v>73</v>
      </c>
      <c r="D53" s="7">
        <f>SUM(D54:D56)</f>
        <v>7.0000000000000007E-2</v>
      </c>
      <c r="E53" s="7">
        <f t="shared" ref="E53:H53" si="12">SUM(E54:E56)</f>
        <v>0</v>
      </c>
      <c r="F53" s="7">
        <f t="shared" si="12"/>
        <v>8.56</v>
      </c>
      <c r="G53" s="7">
        <f t="shared" si="12"/>
        <v>33.660000000000004</v>
      </c>
      <c r="H53" s="7">
        <f t="shared" si="12"/>
        <v>0</v>
      </c>
      <c r="I53" s="8" t="s">
        <v>223</v>
      </c>
    </row>
    <row r="54" spans="1:9">
      <c r="A54" s="107"/>
      <c r="B54" s="98" t="s">
        <v>75</v>
      </c>
      <c r="C54" s="9" t="s">
        <v>224</v>
      </c>
      <c r="D54" s="10">
        <v>0</v>
      </c>
      <c r="E54" s="10">
        <v>0</v>
      </c>
      <c r="F54" s="10">
        <v>0</v>
      </c>
      <c r="G54" s="10">
        <v>0</v>
      </c>
      <c r="H54" s="10">
        <v>0</v>
      </c>
      <c r="I54" s="11"/>
    </row>
    <row r="55" spans="1:9">
      <c r="A55" s="107"/>
      <c r="B55" s="98" t="s">
        <v>102</v>
      </c>
      <c r="C55" s="10" t="s">
        <v>225</v>
      </c>
      <c r="D55" s="10">
        <v>0</v>
      </c>
      <c r="E55" s="10">
        <v>0</v>
      </c>
      <c r="F55" s="10">
        <v>5.24</v>
      </c>
      <c r="G55" s="10">
        <v>20.94</v>
      </c>
      <c r="H55" s="10">
        <v>0</v>
      </c>
      <c r="I55" s="11"/>
    </row>
    <row r="56" spans="1:9">
      <c r="A56" s="107"/>
      <c r="B56" s="98" t="s">
        <v>226</v>
      </c>
      <c r="C56" s="9" t="s">
        <v>227</v>
      </c>
      <c r="D56" s="10">
        <v>7.0000000000000007E-2</v>
      </c>
      <c r="E56" s="10">
        <v>0</v>
      </c>
      <c r="F56" s="10">
        <v>3.32</v>
      </c>
      <c r="G56" s="10">
        <v>12.72</v>
      </c>
      <c r="H56" s="10">
        <v>0</v>
      </c>
      <c r="I56" s="11"/>
    </row>
    <row r="57" spans="1:9">
      <c r="A57" s="6" t="s">
        <v>114</v>
      </c>
      <c r="B57" s="97" t="s">
        <v>231</v>
      </c>
      <c r="C57" s="7" t="s">
        <v>24</v>
      </c>
      <c r="D57" s="7">
        <f>SUM(D58)</f>
        <v>1.08</v>
      </c>
      <c r="E57" s="7">
        <f t="shared" ref="E57:H57" si="13">SUM(E58)</f>
        <v>0.27</v>
      </c>
      <c r="F57" s="7">
        <f t="shared" si="13"/>
        <v>9.36</v>
      </c>
      <c r="G57" s="7">
        <f t="shared" si="13"/>
        <v>44.55</v>
      </c>
      <c r="H57" s="7">
        <f t="shared" si="13"/>
        <v>0</v>
      </c>
      <c r="I57" s="8" t="s">
        <v>232</v>
      </c>
    </row>
    <row r="58" spans="1:9">
      <c r="A58" s="107"/>
      <c r="B58" s="98" t="s">
        <v>233</v>
      </c>
      <c r="C58" s="9" t="s">
        <v>27</v>
      </c>
      <c r="D58" s="10">
        <v>1.08</v>
      </c>
      <c r="E58" s="10">
        <v>0.27</v>
      </c>
      <c r="F58" s="10">
        <v>9.36</v>
      </c>
      <c r="G58" s="10">
        <v>44.55</v>
      </c>
      <c r="H58" s="10">
        <v>0</v>
      </c>
      <c r="I58" s="11"/>
    </row>
    <row r="59" spans="1:9">
      <c r="A59" s="135" t="s">
        <v>119</v>
      </c>
      <c r="B59" s="136"/>
      <c r="C59" s="36">
        <v>530</v>
      </c>
      <c r="D59" s="36">
        <f>SUM(D28,D33,D41,D50,D53,D57,)</f>
        <v>16.619999999999997</v>
      </c>
      <c r="E59" s="36">
        <f t="shared" ref="E59:H59" si="14">SUM(E28,E33,E41,E50,E53,E57,)</f>
        <v>12.659999999999998</v>
      </c>
      <c r="F59" s="36">
        <f t="shared" si="14"/>
        <v>54.050000000000004</v>
      </c>
      <c r="G59" s="36">
        <f t="shared" si="14"/>
        <v>396.82000000000005</v>
      </c>
      <c r="H59" s="36">
        <f t="shared" si="14"/>
        <v>20.713000000000001</v>
      </c>
      <c r="I59" s="37"/>
    </row>
    <row r="60" spans="1:9">
      <c r="A60" s="6" t="s">
        <v>242</v>
      </c>
      <c r="B60" s="97" t="s">
        <v>243</v>
      </c>
      <c r="C60" s="7" t="s">
        <v>107</v>
      </c>
      <c r="D60" s="7">
        <f>SUM(D61:D71)</f>
        <v>4.4999999999999991</v>
      </c>
      <c r="E60" s="7">
        <f t="shared" ref="E60:H60" si="15">SUM(E61:E71)</f>
        <v>2.0300000000000002</v>
      </c>
      <c r="F60" s="7">
        <f t="shared" si="15"/>
        <v>27.450000000000006</v>
      </c>
      <c r="G60" s="7">
        <f t="shared" si="15"/>
        <v>145.99</v>
      </c>
      <c r="H60" s="7">
        <f t="shared" si="15"/>
        <v>0</v>
      </c>
      <c r="I60" s="8" t="s">
        <v>244</v>
      </c>
    </row>
    <row r="61" spans="1:9">
      <c r="A61" s="107"/>
      <c r="B61" s="98" t="s">
        <v>75</v>
      </c>
      <c r="C61" s="9" t="s">
        <v>245</v>
      </c>
      <c r="D61" s="10">
        <v>0</v>
      </c>
      <c r="E61" s="10">
        <v>0</v>
      </c>
      <c r="F61" s="10">
        <v>0</v>
      </c>
      <c r="G61" s="10">
        <v>0</v>
      </c>
      <c r="H61" s="10">
        <v>0</v>
      </c>
      <c r="I61" s="11"/>
    </row>
    <row r="62" spans="1:9" ht="18" customHeight="1">
      <c r="A62" s="107"/>
      <c r="B62" s="98" t="s">
        <v>246</v>
      </c>
      <c r="C62" s="9" t="s">
        <v>247</v>
      </c>
      <c r="D62" s="10">
        <v>0.13</v>
      </c>
      <c r="E62" s="10">
        <v>0.03</v>
      </c>
      <c r="F62" s="10">
        <v>0.09</v>
      </c>
      <c r="G62" s="10">
        <v>1.1399999999999999</v>
      </c>
      <c r="H62" s="10">
        <v>0</v>
      </c>
      <c r="I62" s="11"/>
    </row>
    <row r="63" spans="1:9" ht="15" customHeight="1">
      <c r="A63" s="107"/>
      <c r="B63" s="98" t="s">
        <v>248</v>
      </c>
      <c r="C63" s="9" t="s">
        <v>249</v>
      </c>
      <c r="D63" s="10">
        <v>3.76</v>
      </c>
      <c r="E63" s="10">
        <v>0.45</v>
      </c>
      <c r="F63" s="10">
        <v>24.3</v>
      </c>
      <c r="G63" s="10">
        <v>116.13</v>
      </c>
      <c r="H63" s="10">
        <v>0</v>
      </c>
      <c r="I63" s="11"/>
    </row>
    <row r="64" spans="1:9" ht="16.5" customHeight="1">
      <c r="A64" s="107"/>
      <c r="B64" s="98" t="s">
        <v>248</v>
      </c>
      <c r="C64" s="9" t="s">
        <v>250</v>
      </c>
      <c r="D64" s="10">
        <v>0.18</v>
      </c>
      <c r="E64" s="10">
        <v>0.02</v>
      </c>
      <c r="F64" s="10">
        <v>1.1399999999999999</v>
      </c>
      <c r="G64" s="10">
        <v>5.45</v>
      </c>
      <c r="H64" s="10">
        <v>0</v>
      </c>
      <c r="I64" s="11"/>
    </row>
    <row r="65" spans="1:9">
      <c r="A65" s="107"/>
      <c r="B65" s="98" t="s">
        <v>14</v>
      </c>
      <c r="C65" s="9" t="s">
        <v>251</v>
      </c>
      <c r="D65" s="10">
        <v>0.02</v>
      </c>
      <c r="E65" s="10">
        <v>0.93</v>
      </c>
      <c r="F65" s="10">
        <v>0.03</v>
      </c>
      <c r="G65" s="10">
        <v>8.6</v>
      </c>
      <c r="H65" s="10">
        <v>0</v>
      </c>
      <c r="I65" s="11"/>
    </row>
    <row r="66" spans="1:9">
      <c r="A66" s="107"/>
      <c r="B66" s="98" t="s">
        <v>252</v>
      </c>
      <c r="C66" s="9" t="s">
        <v>253</v>
      </c>
      <c r="D66" s="10">
        <v>0</v>
      </c>
      <c r="E66" s="10">
        <v>0</v>
      </c>
      <c r="F66" s="10">
        <v>0</v>
      </c>
      <c r="G66" s="10">
        <v>0</v>
      </c>
      <c r="H66" s="10">
        <v>0</v>
      </c>
      <c r="I66" s="11"/>
    </row>
    <row r="67" spans="1:9">
      <c r="A67" s="107"/>
      <c r="B67" s="98" t="s">
        <v>254</v>
      </c>
      <c r="C67" s="9" t="s">
        <v>255</v>
      </c>
      <c r="D67" s="10">
        <v>0.22</v>
      </c>
      <c r="E67" s="10">
        <v>0.2</v>
      </c>
      <c r="F67" s="10">
        <v>0.01</v>
      </c>
      <c r="G67" s="10">
        <v>2.75</v>
      </c>
      <c r="H67" s="10">
        <v>0</v>
      </c>
      <c r="I67" s="11"/>
    </row>
    <row r="68" spans="1:9">
      <c r="A68" s="107"/>
      <c r="B68" s="98" t="s">
        <v>254</v>
      </c>
      <c r="C68" s="9" t="s">
        <v>251</v>
      </c>
      <c r="D68" s="10">
        <v>0.19</v>
      </c>
      <c r="E68" s="10">
        <v>0.17</v>
      </c>
      <c r="F68" s="10">
        <v>0.01</v>
      </c>
      <c r="G68" s="10">
        <v>2.38</v>
      </c>
      <c r="H68" s="10">
        <v>0</v>
      </c>
      <c r="I68" s="11"/>
    </row>
    <row r="69" spans="1:9">
      <c r="A69" s="107"/>
      <c r="B69" s="98" t="s">
        <v>256</v>
      </c>
      <c r="C69" s="9" t="s">
        <v>257</v>
      </c>
      <c r="D69" s="10">
        <v>0</v>
      </c>
      <c r="E69" s="10">
        <v>0.23</v>
      </c>
      <c r="F69" s="10">
        <v>0</v>
      </c>
      <c r="G69" s="10">
        <v>2.08</v>
      </c>
      <c r="H69" s="10">
        <v>0</v>
      </c>
      <c r="I69" s="11"/>
    </row>
    <row r="70" spans="1:9" ht="16.5" customHeight="1">
      <c r="A70" s="107"/>
      <c r="B70" s="98" t="s">
        <v>101</v>
      </c>
      <c r="C70" s="9" t="s">
        <v>258</v>
      </c>
      <c r="D70" s="10">
        <v>0</v>
      </c>
      <c r="E70" s="10">
        <v>0</v>
      </c>
      <c r="F70" s="10">
        <v>0</v>
      </c>
      <c r="G70" s="10">
        <v>0</v>
      </c>
      <c r="H70" s="10">
        <v>0</v>
      </c>
      <c r="I70" s="11"/>
    </row>
    <row r="71" spans="1:9">
      <c r="A71" s="107"/>
      <c r="B71" s="98" t="s">
        <v>102</v>
      </c>
      <c r="C71" s="9" t="s">
        <v>259</v>
      </c>
      <c r="D71" s="10">
        <v>0</v>
      </c>
      <c r="E71" s="10">
        <v>0</v>
      </c>
      <c r="F71" s="10">
        <v>1.87</v>
      </c>
      <c r="G71" s="10">
        <v>7.46</v>
      </c>
      <c r="H71" s="10">
        <v>0</v>
      </c>
      <c r="I71" s="11"/>
    </row>
    <row r="72" spans="1:9" ht="16.5" customHeight="1">
      <c r="A72" s="6" t="s">
        <v>242</v>
      </c>
      <c r="B72" s="97" t="s">
        <v>276</v>
      </c>
      <c r="C72" s="7" t="s">
        <v>73</v>
      </c>
      <c r="D72" s="7">
        <f>SUM(D73:D74)</f>
        <v>4.3600000000000003</v>
      </c>
      <c r="E72" s="7">
        <f t="shared" ref="E72:H72" si="16">SUM(E73:E74)</f>
        <v>1.46</v>
      </c>
      <c r="F72" s="7">
        <f t="shared" si="16"/>
        <v>8.8140000000000001</v>
      </c>
      <c r="G72" s="7">
        <f t="shared" si="16"/>
        <v>70.17</v>
      </c>
      <c r="H72" s="7">
        <f t="shared" si="16"/>
        <v>1.0189999999999999</v>
      </c>
      <c r="I72" s="8" t="s">
        <v>277</v>
      </c>
    </row>
    <row r="73" spans="1:9">
      <c r="A73" s="107"/>
      <c r="B73" s="98" t="s">
        <v>278</v>
      </c>
      <c r="C73" s="44" t="s">
        <v>279</v>
      </c>
      <c r="D73" s="10">
        <v>0</v>
      </c>
      <c r="E73" s="10">
        <v>0</v>
      </c>
      <c r="F73" s="10">
        <v>2.9940000000000002</v>
      </c>
      <c r="G73" s="10">
        <v>11.97</v>
      </c>
      <c r="H73" s="10">
        <v>0</v>
      </c>
      <c r="I73" s="11"/>
    </row>
    <row r="74" spans="1:9" ht="15.75" thickBot="1">
      <c r="A74" s="108"/>
      <c r="B74" s="99" t="s">
        <v>280</v>
      </c>
      <c r="C74" s="45" t="s">
        <v>281</v>
      </c>
      <c r="D74" s="46">
        <v>4.3600000000000003</v>
      </c>
      <c r="E74" s="46">
        <v>1.46</v>
      </c>
      <c r="F74" s="46">
        <v>5.82</v>
      </c>
      <c r="G74" s="46">
        <v>58.2</v>
      </c>
      <c r="H74" s="46">
        <v>1.0189999999999999</v>
      </c>
      <c r="I74" s="47"/>
    </row>
    <row r="75" spans="1:9">
      <c r="A75" s="137" t="s">
        <v>119</v>
      </c>
      <c r="B75" s="138"/>
      <c r="C75" s="48">
        <v>220</v>
      </c>
      <c r="D75" s="48">
        <f>SUM(D60,D72,)</f>
        <v>8.86</v>
      </c>
      <c r="E75" s="48">
        <f t="shared" ref="E75:H75" si="17">SUM(E60,E72,)</f>
        <v>3.49</v>
      </c>
      <c r="F75" s="48">
        <f t="shared" si="17"/>
        <v>36.26400000000001</v>
      </c>
      <c r="G75" s="48">
        <f t="shared" si="17"/>
        <v>216.16000000000003</v>
      </c>
      <c r="H75" s="48">
        <f t="shared" si="17"/>
        <v>1.0189999999999999</v>
      </c>
      <c r="I75" s="49"/>
    </row>
    <row r="76" spans="1:9" ht="16.5" thickBot="1">
      <c r="A76" s="139" t="s">
        <v>282</v>
      </c>
      <c r="B76" s="140"/>
      <c r="C76" s="50">
        <f>SUM(C24,C27,C59,C75,)</f>
        <v>1250</v>
      </c>
      <c r="D76" s="50">
        <f t="shared" ref="D76:H76" si="18">SUM(D24,D27,D59,D75,)</f>
        <v>35.989999999999995</v>
      </c>
      <c r="E76" s="50">
        <f t="shared" si="18"/>
        <v>29.9</v>
      </c>
      <c r="F76" s="50">
        <f t="shared" si="18"/>
        <v>148.93400000000003</v>
      </c>
      <c r="G76" s="50">
        <f t="shared" si="18"/>
        <v>1022.0900000000001</v>
      </c>
      <c r="H76" s="50">
        <f t="shared" si="18"/>
        <v>26.744</v>
      </c>
      <c r="I76" s="51"/>
    </row>
    <row r="79" spans="1:9" ht="15.75" thickBot="1"/>
    <row r="80" spans="1:9">
      <c r="A80" s="150" t="s">
        <v>2</v>
      </c>
      <c r="B80" s="152" t="s">
        <v>3</v>
      </c>
      <c r="C80" s="154" t="s">
        <v>4</v>
      </c>
      <c r="D80" s="122" t="s">
        <v>5</v>
      </c>
      <c r="E80" s="122"/>
      <c r="F80" s="122"/>
      <c r="G80" s="122" t="s">
        <v>6</v>
      </c>
      <c r="H80" s="144" t="s">
        <v>7</v>
      </c>
      <c r="I80" s="146" t="s">
        <v>8</v>
      </c>
    </row>
    <row r="81" spans="1:9" ht="15.75" thickBot="1">
      <c r="A81" s="151"/>
      <c r="B81" s="153"/>
      <c r="C81" s="155"/>
      <c r="D81" s="4" t="s">
        <v>9</v>
      </c>
      <c r="E81" s="4" t="s">
        <v>10</v>
      </c>
      <c r="F81" s="4" t="s">
        <v>11</v>
      </c>
      <c r="G81" s="143"/>
      <c r="H81" s="145"/>
      <c r="I81" s="147"/>
    </row>
    <row r="82" spans="1:9">
      <c r="A82" s="137" t="s">
        <v>301</v>
      </c>
      <c r="B82" s="148"/>
      <c r="C82" s="148"/>
      <c r="D82" s="148"/>
      <c r="E82" s="148"/>
      <c r="F82" s="148"/>
      <c r="G82" s="148"/>
      <c r="H82" s="148"/>
      <c r="I82" s="149"/>
    </row>
    <row r="83" spans="1:9">
      <c r="A83" s="6" t="s">
        <v>13</v>
      </c>
      <c r="B83" s="97" t="s">
        <v>14</v>
      </c>
      <c r="C83" s="7" t="s">
        <v>15</v>
      </c>
      <c r="D83" s="7">
        <f>SUM(D84,)</f>
        <v>0.06</v>
      </c>
      <c r="E83" s="7">
        <f t="shared" ref="E83:H83" si="19">SUM(E84,)</f>
        <v>3.08</v>
      </c>
      <c r="F83" s="7">
        <f t="shared" si="19"/>
        <v>0.08</v>
      </c>
      <c r="G83" s="7">
        <f t="shared" si="19"/>
        <v>28.3</v>
      </c>
      <c r="H83" s="7">
        <f t="shared" si="19"/>
        <v>0</v>
      </c>
      <c r="I83" s="8" t="s">
        <v>16</v>
      </c>
    </row>
    <row r="84" spans="1:9">
      <c r="A84" s="107"/>
      <c r="B84" s="98" t="s">
        <v>14</v>
      </c>
      <c r="C84" s="9" t="s">
        <v>17</v>
      </c>
      <c r="D84" s="10">
        <v>0.06</v>
      </c>
      <c r="E84" s="10">
        <v>3.08</v>
      </c>
      <c r="F84" s="10">
        <v>0.08</v>
      </c>
      <c r="G84" s="10">
        <v>28.3</v>
      </c>
      <c r="H84" s="10">
        <v>0</v>
      </c>
      <c r="I84" s="11"/>
    </row>
    <row r="85" spans="1:9">
      <c r="A85" s="6" t="s">
        <v>13</v>
      </c>
      <c r="B85" s="97" t="s">
        <v>23</v>
      </c>
      <c r="C85" s="7" t="s">
        <v>24</v>
      </c>
      <c r="D85" s="7">
        <f>SUM(D86,)</f>
        <v>1.98</v>
      </c>
      <c r="E85" s="7">
        <f t="shared" ref="E85:H85" si="20">SUM(E86,)</f>
        <v>0.27</v>
      </c>
      <c r="F85" s="7">
        <f t="shared" si="20"/>
        <v>11.4</v>
      </c>
      <c r="G85" s="7">
        <f t="shared" si="20"/>
        <v>59.7</v>
      </c>
      <c r="H85" s="7">
        <f t="shared" si="20"/>
        <v>0</v>
      </c>
      <c r="I85" s="8" t="s">
        <v>25</v>
      </c>
    </row>
    <row r="86" spans="1:9">
      <c r="A86" s="107"/>
      <c r="B86" s="98" t="s">
        <v>26</v>
      </c>
      <c r="C86" s="9" t="s">
        <v>27</v>
      </c>
      <c r="D86" s="10">
        <v>1.98</v>
      </c>
      <c r="E86" s="10">
        <v>0.27</v>
      </c>
      <c r="F86" s="10">
        <v>11.4</v>
      </c>
      <c r="G86" s="10">
        <v>59.7</v>
      </c>
      <c r="H86" s="10">
        <v>0</v>
      </c>
      <c r="I86" s="11"/>
    </row>
    <row r="87" spans="1:9">
      <c r="A87" s="6" t="s">
        <v>13</v>
      </c>
      <c r="B87" s="97" t="s">
        <v>290</v>
      </c>
      <c r="C87" s="7" t="s">
        <v>24</v>
      </c>
      <c r="D87" s="7">
        <f>SUM(D88,)</f>
        <v>0.24</v>
      </c>
      <c r="E87" s="7">
        <f t="shared" ref="E87:H87" si="21">SUM(E88,)</f>
        <v>0.03</v>
      </c>
      <c r="F87" s="7">
        <f t="shared" si="21"/>
        <v>0.75</v>
      </c>
      <c r="G87" s="7">
        <f t="shared" si="21"/>
        <v>4.2</v>
      </c>
      <c r="H87" s="7">
        <f t="shared" si="21"/>
        <v>3</v>
      </c>
      <c r="I87" s="8" t="s">
        <v>291</v>
      </c>
    </row>
    <row r="88" spans="1:9">
      <c r="A88" s="107"/>
      <c r="B88" s="98" t="s">
        <v>292</v>
      </c>
      <c r="C88" s="9" t="s">
        <v>293</v>
      </c>
      <c r="D88" s="10">
        <v>0.24</v>
      </c>
      <c r="E88" s="10">
        <v>0.03</v>
      </c>
      <c r="F88" s="10">
        <v>0.75</v>
      </c>
      <c r="G88" s="10">
        <v>4.2</v>
      </c>
      <c r="H88" s="10">
        <v>3</v>
      </c>
      <c r="I88" s="11"/>
    </row>
    <row r="89" spans="1:9">
      <c r="A89" s="6" t="s">
        <v>13</v>
      </c>
      <c r="B89" s="97" t="s">
        <v>294</v>
      </c>
      <c r="C89" s="7" t="s">
        <v>122</v>
      </c>
      <c r="D89" s="7">
        <f>SUM(D90:D93)</f>
        <v>10.57</v>
      </c>
      <c r="E89" s="7">
        <f t="shared" ref="E89:H89" si="22">SUM(E90:E93)</f>
        <v>12.38</v>
      </c>
      <c r="F89" s="7">
        <f t="shared" si="22"/>
        <v>4.2</v>
      </c>
      <c r="G89" s="7">
        <f t="shared" si="22"/>
        <v>170.92000000000002</v>
      </c>
      <c r="H89" s="7">
        <f t="shared" si="22"/>
        <v>1.014</v>
      </c>
      <c r="I89" s="8" t="s">
        <v>295</v>
      </c>
    </row>
    <row r="90" spans="1:9">
      <c r="A90" s="107"/>
      <c r="B90" s="98" t="s">
        <v>14</v>
      </c>
      <c r="C90" s="9" t="s">
        <v>296</v>
      </c>
      <c r="D90" s="10">
        <v>0.05</v>
      </c>
      <c r="E90" s="10">
        <v>2.4</v>
      </c>
      <c r="F90" s="10">
        <v>7.0000000000000007E-2</v>
      </c>
      <c r="G90" s="10">
        <v>22.07</v>
      </c>
      <c r="H90" s="10">
        <v>0</v>
      </c>
      <c r="I90" s="11"/>
    </row>
    <row r="91" spans="1:9">
      <c r="A91" s="107"/>
      <c r="B91" s="98" t="s">
        <v>103</v>
      </c>
      <c r="C91" s="9" t="s">
        <v>297</v>
      </c>
      <c r="D91" s="10">
        <v>2.2599999999999998</v>
      </c>
      <c r="E91" s="10">
        <v>2.5</v>
      </c>
      <c r="F91" s="10">
        <v>3.67</v>
      </c>
      <c r="G91" s="10">
        <v>46.8</v>
      </c>
      <c r="H91" s="10">
        <v>1.014</v>
      </c>
      <c r="I91" s="11"/>
    </row>
    <row r="92" spans="1:9" ht="15" customHeight="1">
      <c r="A92" s="107"/>
      <c r="B92" s="98" t="s">
        <v>101</v>
      </c>
      <c r="C92" s="9" t="s">
        <v>298</v>
      </c>
      <c r="D92" s="10">
        <v>0</v>
      </c>
      <c r="E92" s="10">
        <v>0</v>
      </c>
      <c r="F92" s="10">
        <v>0</v>
      </c>
      <c r="G92" s="10">
        <v>0</v>
      </c>
      <c r="H92" s="10">
        <v>0</v>
      </c>
      <c r="I92" s="11"/>
    </row>
    <row r="93" spans="1:9">
      <c r="A93" s="107"/>
      <c r="B93" s="98" t="s">
        <v>299</v>
      </c>
      <c r="C93" s="9" t="s">
        <v>300</v>
      </c>
      <c r="D93" s="10">
        <v>8.26</v>
      </c>
      <c r="E93" s="10">
        <v>7.48</v>
      </c>
      <c r="F93" s="10">
        <v>0.46</v>
      </c>
      <c r="G93" s="10">
        <v>102.05</v>
      </c>
      <c r="H93" s="10">
        <v>0</v>
      </c>
      <c r="I93" s="11"/>
    </row>
    <row r="94" spans="1:9" ht="18.75" customHeight="1">
      <c r="A94" s="6" t="s">
        <v>13</v>
      </c>
      <c r="B94" s="97" t="s">
        <v>311</v>
      </c>
      <c r="C94" s="7" t="s">
        <v>73</v>
      </c>
      <c r="D94" s="7">
        <f>SUM(D95:D98)</f>
        <v>3.6</v>
      </c>
      <c r="E94" s="7">
        <f t="shared" ref="E94:H94" si="23">SUM(E95:E98)</f>
        <v>3.9600000000000004</v>
      </c>
      <c r="F94" s="7">
        <f t="shared" si="23"/>
        <v>12.46</v>
      </c>
      <c r="G94" s="7">
        <f t="shared" si="23"/>
        <v>100.82</v>
      </c>
      <c r="H94" s="7">
        <f t="shared" si="23"/>
        <v>1.5209999999999999</v>
      </c>
      <c r="I94" s="8" t="s">
        <v>306</v>
      </c>
    </row>
    <row r="95" spans="1:9">
      <c r="A95" s="107"/>
      <c r="B95" s="98" t="s">
        <v>103</v>
      </c>
      <c r="C95" s="9" t="s">
        <v>312</v>
      </c>
      <c r="D95" s="10">
        <v>3.39</v>
      </c>
      <c r="E95" s="10">
        <v>3.74</v>
      </c>
      <c r="F95" s="10">
        <v>5.5</v>
      </c>
      <c r="G95" s="10">
        <v>70.2</v>
      </c>
      <c r="H95" s="10">
        <v>1.5209999999999999</v>
      </c>
      <c r="I95" s="11"/>
    </row>
    <row r="96" spans="1:9">
      <c r="A96" s="107"/>
      <c r="B96" s="98" t="s">
        <v>104</v>
      </c>
      <c r="C96" s="9" t="s">
        <v>313</v>
      </c>
      <c r="D96" s="10">
        <v>0</v>
      </c>
      <c r="E96" s="10">
        <v>0</v>
      </c>
      <c r="F96" s="10">
        <v>0</v>
      </c>
      <c r="G96" s="10">
        <v>0</v>
      </c>
      <c r="H96" s="10">
        <v>0</v>
      </c>
      <c r="I96" s="11"/>
    </row>
    <row r="97" spans="1:9">
      <c r="A97" s="107"/>
      <c r="B97" s="98" t="s">
        <v>102</v>
      </c>
      <c r="C97" s="10" t="s">
        <v>314</v>
      </c>
      <c r="D97" s="10">
        <v>0</v>
      </c>
      <c r="E97" s="10">
        <v>0</v>
      </c>
      <c r="F97" s="10">
        <v>6.74</v>
      </c>
      <c r="G97" s="10">
        <v>26.9</v>
      </c>
      <c r="H97" s="10">
        <v>0</v>
      </c>
      <c r="I97" s="11"/>
    </row>
    <row r="98" spans="1:9">
      <c r="A98" s="107"/>
      <c r="B98" s="98" t="s">
        <v>310</v>
      </c>
      <c r="C98" s="9" t="s">
        <v>315</v>
      </c>
      <c r="D98" s="10">
        <v>0.21</v>
      </c>
      <c r="E98" s="10">
        <v>0.22</v>
      </c>
      <c r="F98" s="10">
        <v>0.22</v>
      </c>
      <c r="G98" s="10">
        <v>3.72</v>
      </c>
      <c r="H98" s="10">
        <v>0</v>
      </c>
      <c r="I98" s="11"/>
    </row>
    <row r="99" spans="1:9">
      <c r="A99" s="135" t="s">
        <v>119</v>
      </c>
      <c r="B99" s="136"/>
      <c r="C99" s="36">
        <v>345</v>
      </c>
      <c r="D99" s="36">
        <f>SUM(D83,D85,D87,D89,D94,)</f>
        <v>16.450000000000003</v>
      </c>
      <c r="E99" s="36">
        <f t="shared" ref="E99:H99" si="24">SUM(E83,E85,E87,E89,E94,)</f>
        <v>19.720000000000002</v>
      </c>
      <c r="F99" s="36">
        <f t="shared" si="24"/>
        <v>28.89</v>
      </c>
      <c r="G99" s="36">
        <f t="shared" si="24"/>
        <v>363.94</v>
      </c>
      <c r="H99" s="36">
        <f t="shared" si="24"/>
        <v>5.5350000000000001</v>
      </c>
      <c r="I99" s="37"/>
    </row>
    <row r="100" spans="1:9">
      <c r="A100" s="6" t="s">
        <v>120</v>
      </c>
      <c r="B100" s="97" t="s">
        <v>326</v>
      </c>
      <c r="C100" s="7" t="s">
        <v>327</v>
      </c>
      <c r="D100" s="7">
        <f>SUM(D101,)</f>
        <v>1.425</v>
      </c>
      <c r="E100" s="7">
        <f t="shared" ref="E100:H100" si="25">SUM(E101,)</f>
        <v>9.5000000000000001E-2</v>
      </c>
      <c r="F100" s="7">
        <f t="shared" si="25"/>
        <v>19.95</v>
      </c>
      <c r="G100" s="7">
        <f t="shared" si="25"/>
        <v>84.55</v>
      </c>
      <c r="H100" s="7">
        <f t="shared" si="25"/>
        <v>9.5399999999999991</v>
      </c>
      <c r="I100" s="8" t="s">
        <v>328</v>
      </c>
    </row>
    <row r="101" spans="1:9">
      <c r="A101" s="107"/>
      <c r="B101" s="98" t="s">
        <v>329</v>
      </c>
      <c r="C101" s="9" t="s">
        <v>330</v>
      </c>
      <c r="D101" s="10">
        <v>1.425</v>
      </c>
      <c r="E101" s="10">
        <v>9.5000000000000001E-2</v>
      </c>
      <c r="F101" s="10">
        <v>19.95</v>
      </c>
      <c r="G101" s="10">
        <v>84.55</v>
      </c>
      <c r="H101" s="10">
        <v>9.5399999999999991</v>
      </c>
      <c r="I101" s="11"/>
    </row>
    <row r="102" spans="1:9">
      <c r="A102" s="135" t="s">
        <v>119</v>
      </c>
      <c r="B102" s="136"/>
      <c r="C102" s="36">
        <v>95</v>
      </c>
      <c r="D102" s="36">
        <f>SUM(D100,)</f>
        <v>1.425</v>
      </c>
      <c r="E102" s="36">
        <f t="shared" ref="E102:H102" si="26">SUM(E100,)</f>
        <v>9.5000000000000001E-2</v>
      </c>
      <c r="F102" s="36">
        <f t="shared" si="26"/>
        <v>19.95</v>
      </c>
      <c r="G102" s="36">
        <f t="shared" si="26"/>
        <v>84.55</v>
      </c>
      <c r="H102" s="36">
        <f t="shared" si="26"/>
        <v>9.5399999999999991</v>
      </c>
      <c r="I102" s="37"/>
    </row>
    <row r="103" spans="1:9" ht="19.5" customHeight="1">
      <c r="A103" s="6" t="s">
        <v>114</v>
      </c>
      <c r="B103" s="97" t="s">
        <v>348</v>
      </c>
      <c r="C103" s="7" t="s">
        <v>24</v>
      </c>
      <c r="D103" s="7">
        <f>SUM(D104:D110)</f>
        <v>0.32999999999999996</v>
      </c>
      <c r="E103" s="7">
        <f t="shared" ref="E103:H103" si="27">SUM(E104:E110)</f>
        <v>2.15</v>
      </c>
      <c r="F103" s="7">
        <f t="shared" si="27"/>
        <v>2.2999999999999998</v>
      </c>
      <c r="G103" s="7">
        <f t="shared" si="27"/>
        <v>30.21</v>
      </c>
      <c r="H103" s="7">
        <f t="shared" si="27"/>
        <v>6.51</v>
      </c>
      <c r="I103" s="8" t="s">
        <v>15</v>
      </c>
    </row>
    <row r="104" spans="1:9">
      <c r="A104" s="107"/>
      <c r="B104" s="98" t="s">
        <v>188</v>
      </c>
      <c r="C104" s="9" t="s">
        <v>349</v>
      </c>
      <c r="D104" s="10">
        <v>0.18</v>
      </c>
      <c r="E104" s="10">
        <v>0.01</v>
      </c>
      <c r="F104" s="10">
        <v>0.48</v>
      </c>
      <c r="G104" s="10">
        <v>2.86</v>
      </c>
      <c r="H104" s="10">
        <v>4.59</v>
      </c>
      <c r="I104" s="11"/>
    </row>
    <row r="105" spans="1:9">
      <c r="A105" s="107"/>
      <c r="B105" s="98" t="s">
        <v>350</v>
      </c>
      <c r="C105" s="9" t="s">
        <v>351</v>
      </c>
      <c r="D105" s="10">
        <v>0.03</v>
      </c>
      <c r="E105" s="10">
        <v>0.03</v>
      </c>
      <c r="F105" s="10">
        <v>0.71</v>
      </c>
      <c r="G105" s="10">
        <v>3.38</v>
      </c>
      <c r="H105" s="10">
        <v>0.72</v>
      </c>
      <c r="I105" s="11"/>
    </row>
    <row r="106" spans="1:9">
      <c r="A106" s="107"/>
      <c r="B106" s="98" t="s">
        <v>153</v>
      </c>
      <c r="C106" s="9" t="s">
        <v>352</v>
      </c>
      <c r="D106" s="10">
        <v>0.08</v>
      </c>
      <c r="E106" s="10">
        <v>0.01</v>
      </c>
      <c r="F106" s="10">
        <v>0.41</v>
      </c>
      <c r="G106" s="10">
        <v>2.1</v>
      </c>
      <c r="H106" s="10">
        <v>0.3</v>
      </c>
      <c r="I106" s="11"/>
    </row>
    <row r="107" spans="1:9">
      <c r="A107" s="107"/>
      <c r="B107" s="98" t="s">
        <v>256</v>
      </c>
      <c r="C107" s="9" t="s">
        <v>353</v>
      </c>
      <c r="D107" s="10">
        <v>0</v>
      </c>
      <c r="E107" s="10">
        <v>2.1</v>
      </c>
      <c r="F107" s="10">
        <v>0</v>
      </c>
      <c r="G107" s="10">
        <v>18.88</v>
      </c>
      <c r="H107" s="10">
        <v>0</v>
      </c>
      <c r="I107" s="11"/>
    </row>
    <row r="108" spans="1:9" ht="14.25" customHeight="1">
      <c r="A108" s="107"/>
      <c r="B108" s="98" t="s">
        <v>101</v>
      </c>
      <c r="C108" s="9" t="s">
        <v>354</v>
      </c>
      <c r="D108" s="10">
        <v>0</v>
      </c>
      <c r="E108" s="10">
        <v>0</v>
      </c>
      <c r="F108" s="10">
        <v>0</v>
      </c>
      <c r="G108" s="10">
        <v>0</v>
      </c>
      <c r="H108" s="10">
        <v>0</v>
      </c>
      <c r="I108" s="11"/>
    </row>
    <row r="109" spans="1:9">
      <c r="A109" s="107"/>
      <c r="B109" s="98" t="s">
        <v>102</v>
      </c>
      <c r="C109" s="9" t="s">
        <v>355</v>
      </c>
      <c r="D109" s="10">
        <v>0</v>
      </c>
      <c r="E109" s="10">
        <v>0</v>
      </c>
      <c r="F109" s="10">
        <v>0.6</v>
      </c>
      <c r="G109" s="10">
        <v>2.39</v>
      </c>
      <c r="H109" s="10">
        <v>0</v>
      </c>
      <c r="I109" s="11"/>
    </row>
    <row r="110" spans="1:9">
      <c r="A110" s="107"/>
      <c r="B110" s="98" t="s">
        <v>356</v>
      </c>
      <c r="C110" s="9" t="s">
        <v>357</v>
      </c>
      <c r="D110" s="10">
        <v>0.04</v>
      </c>
      <c r="E110" s="10">
        <v>0</v>
      </c>
      <c r="F110" s="10">
        <v>0.1</v>
      </c>
      <c r="G110" s="10">
        <v>0.6</v>
      </c>
      <c r="H110" s="10">
        <v>0.9</v>
      </c>
      <c r="I110" s="11"/>
    </row>
    <row r="111" spans="1:9">
      <c r="A111" s="6" t="s">
        <v>114</v>
      </c>
      <c r="B111" s="97" t="s">
        <v>370</v>
      </c>
      <c r="C111" s="7" t="s">
        <v>73</v>
      </c>
      <c r="D111" s="7">
        <f>SUM(D112:D117)</f>
        <v>4.32</v>
      </c>
      <c r="E111" s="7">
        <f t="shared" ref="E111:H111" si="28">SUM(E112:E117)</f>
        <v>0.45999999999999996</v>
      </c>
      <c r="F111" s="7">
        <f t="shared" si="28"/>
        <v>13.51</v>
      </c>
      <c r="G111" s="7">
        <f t="shared" si="28"/>
        <v>75.75</v>
      </c>
      <c r="H111" s="7">
        <f t="shared" si="28"/>
        <v>4.68</v>
      </c>
      <c r="I111" s="8" t="s">
        <v>371</v>
      </c>
    </row>
    <row r="112" spans="1:9">
      <c r="A112" s="107"/>
      <c r="B112" s="98" t="s">
        <v>190</v>
      </c>
      <c r="C112" s="9" t="s">
        <v>372</v>
      </c>
      <c r="D112" s="10">
        <v>0.42</v>
      </c>
      <c r="E112" s="10">
        <v>0.08</v>
      </c>
      <c r="F112" s="10">
        <v>3.42</v>
      </c>
      <c r="G112" s="10">
        <v>16.170000000000002</v>
      </c>
      <c r="H112" s="10">
        <v>4.2</v>
      </c>
      <c r="I112" s="11"/>
    </row>
    <row r="113" spans="1:9">
      <c r="A113" s="107"/>
      <c r="B113" s="98" t="s">
        <v>153</v>
      </c>
      <c r="C113" s="9" t="s">
        <v>167</v>
      </c>
      <c r="D113" s="10">
        <v>0.12</v>
      </c>
      <c r="E113" s="10">
        <v>0.01</v>
      </c>
      <c r="F113" s="10">
        <v>0.66</v>
      </c>
      <c r="G113" s="10">
        <v>3.36</v>
      </c>
      <c r="H113" s="10">
        <v>0.48</v>
      </c>
      <c r="I113" s="11"/>
    </row>
    <row r="114" spans="1:9">
      <c r="A114" s="107"/>
      <c r="B114" s="98" t="s">
        <v>157</v>
      </c>
      <c r="C114" s="9" t="s">
        <v>193</v>
      </c>
      <c r="D114" s="10">
        <v>0.09</v>
      </c>
      <c r="E114" s="10">
        <v>0.01</v>
      </c>
      <c r="F114" s="10">
        <v>0.52</v>
      </c>
      <c r="G114" s="10">
        <v>2.58</v>
      </c>
      <c r="H114" s="10">
        <v>0</v>
      </c>
      <c r="I114" s="11"/>
    </row>
    <row r="115" spans="1:9">
      <c r="A115" s="107"/>
      <c r="B115" s="98" t="s">
        <v>104</v>
      </c>
      <c r="C115" s="9" t="s">
        <v>124</v>
      </c>
      <c r="D115" s="10">
        <v>0</v>
      </c>
      <c r="E115" s="10">
        <v>0</v>
      </c>
      <c r="F115" s="10">
        <v>0</v>
      </c>
      <c r="G115" s="10">
        <v>0</v>
      </c>
      <c r="H115" s="10">
        <v>0</v>
      </c>
      <c r="I115" s="11"/>
    </row>
    <row r="116" spans="1:9" ht="15.75" customHeight="1">
      <c r="A116" s="107"/>
      <c r="B116" s="98" t="s">
        <v>101</v>
      </c>
      <c r="C116" s="9" t="s">
        <v>195</v>
      </c>
      <c r="D116" s="10">
        <v>0</v>
      </c>
      <c r="E116" s="10">
        <v>0</v>
      </c>
      <c r="F116" s="10">
        <v>0</v>
      </c>
      <c r="G116" s="10">
        <v>0</v>
      </c>
      <c r="H116" s="10">
        <v>0</v>
      </c>
      <c r="I116" s="11"/>
    </row>
    <row r="117" spans="1:9">
      <c r="A117" s="107"/>
      <c r="B117" s="98" t="s">
        <v>373</v>
      </c>
      <c r="C117" s="9" t="s">
        <v>109</v>
      </c>
      <c r="D117" s="10">
        <v>3.69</v>
      </c>
      <c r="E117" s="10">
        <v>0.36</v>
      </c>
      <c r="F117" s="10">
        <v>8.91</v>
      </c>
      <c r="G117" s="10">
        <v>53.64</v>
      </c>
      <c r="H117" s="10">
        <v>0</v>
      </c>
      <c r="I117" s="11"/>
    </row>
    <row r="118" spans="1:9">
      <c r="A118" s="6" t="s">
        <v>114</v>
      </c>
      <c r="B118" s="97" t="s">
        <v>386</v>
      </c>
      <c r="C118" s="7" t="s">
        <v>138</v>
      </c>
      <c r="D118" s="7">
        <f>SUM(D119:D125)</f>
        <v>6.45</v>
      </c>
      <c r="E118" s="7">
        <f t="shared" ref="E118:H118" si="29">SUM(E119:E125)</f>
        <v>2.4699999999999998</v>
      </c>
      <c r="F118" s="7">
        <f t="shared" si="29"/>
        <v>6.24</v>
      </c>
      <c r="G118" s="7">
        <f t="shared" si="29"/>
        <v>74.160000000000011</v>
      </c>
      <c r="H118" s="7">
        <f t="shared" si="29"/>
        <v>0.47900000000000004</v>
      </c>
      <c r="I118" s="8" t="s">
        <v>387</v>
      </c>
    </row>
    <row r="119" spans="1:9">
      <c r="A119" s="107"/>
      <c r="B119" s="98" t="s">
        <v>388</v>
      </c>
      <c r="C119" s="10" t="s">
        <v>389</v>
      </c>
      <c r="D119" s="10">
        <v>5.2</v>
      </c>
      <c r="E119" s="10">
        <v>0.2</v>
      </c>
      <c r="F119" s="10">
        <v>0</v>
      </c>
      <c r="G119" s="10">
        <v>22.42</v>
      </c>
      <c r="H119" s="10">
        <v>0.32500000000000001</v>
      </c>
      <c r="I119" s="11"/>
    </row>
    <row r="120" spans="1:9">
      <c r="A120" s="107"/>
      <c r="B120" s="98" t="s">
        <v>14</v>
      </c>
      <c r="C120" s="9" t="s">
        <v>279</v>
      </c>
      <c r="D120" s="10">
        <v>0.04</v>
      </c>
      <c r="E120" s="10">
        <v>1.84</v>
      </c>
      <c r="F120" s="10">
        <v>0.05</v>
      </c>
      <c r="G120" s="10">
        <v>16.98</v>
      </c>
      <c r="H120" s="10">
        <v>0</v>
      </c>
      <c r="I120" s="11"/>
    </row>
    <row r="121" spans="1:9">
      <c r="A121" s="107"/>
      <c r="B121" s="98" t="s">
        <v>157</v>
      </c>
      <c r="C121" s="9" t="s">
        <v>390</v>
      </c>
      <c r="D121" s="10">
        <v>0.08</v>
      </c>
      <c r="E121" s="10">
        <v>0.01</v>
      </c>
      <c r="F121" s="10">
        <v>0.49</v>
      </c>
      <c r="G121" s="10">
        <v>2.46</v>
      </c>
      <c r="H121" s="10">
        <v>0</v>
      </c>
      <c r="I121" s="11"/>
    </row>
    <row r="122" spans="1:9">
      <c r="A122" s="107"/>
      <c r="B122" s="98" t="s">
        <v>161</v>
      </c>
      <c r="C122" s="9" t="s">
        <v>391</v>
      </c>
      <c r="D122" s="10">
        <v>0.41</v>
      </c>
      <c r="E122" s="10">
        <v>0.04</v>
      </c>
      <c r="F122" s="10">
        <v>2.76</v>
      </c>
      <c r="G122" s="10">
        <v>13.36</v>
      </c>
      <c r="H122" s="10">
        <v>2.4E-2</v>
      </c>
      <c r="I122" s="11"/>
    </row>
    <row r="123" spans="1:9">
      <c r="A123" s="107"/>
      <c r="B123" s="98" t="s">
        <v>103</v>
      </c>
      <c r="C123" s="9" t="s">
        <v>392</v>
      </c>
      <c r="D123" s="10">
        <v>0.28999999999999998</v>
      </c>
      <c r="E123" s="10">
        <v>0.32</v>
      </c>
      <c r="F123" s="10">
        <v>0.47</v>
      </c>
      <c r="G123" s="10">
        <v>6</v>
      </c>
      <c r="H123" s="10">
        <v>0.13</v>
      </c>
      <c r="I123" s="11"/>
    </row>
    <row r="124" spans="1:9" ht="16.5" customHeight="1">
      <c r="A124" s="107"/>
      <c r="B124" s="98" t="s">
        <v>101</v>
      </c>
      <c r="C124" s="9" t="s">
        <v>393</v>
      </c>
      <c r="D124" s="10">
        <v>0</v>
      </c>
      <c r="E124" s="10">
        <v>0</v>
      </c>
      <c r="F124" s="10">
        <v>0</v>
      </c>
      <c r="G124" s="10">
        <v>0</v>
      </c>
      <c r="H124" s="10">
        <v>0</v>
      </c>
      <c r="I124" s="11"/>
    </row>
    <row r="125" spans="1:9">
      <c r="A125" s="107"/>
      <c r="B125" s="98" t="s">
        <v>394</v>
      </c>
      <c r="C125" s="9" t="s">
        <v>395</v>
      </c>
      <c r="D125" s="10">
        <v>0.43</v>
      </c>
      <c r="E125" s="10">
        <v>0.06</v>
      </c>
      <c r="F125" s="10">
        <v>2.4700000000000002</v>
      </c>
      <c r="G125" s="10">
        <v>12.94</v>
      </c>
      <c r="H125" s="10">
        <v>0</v>
      </c>
      <c r="I125" s="11"/>
    </row>
    <row r="126" spans="1:9">
      <c r="A126" s="6" t="s">
        <v>114</v>
      </c>
      <c r="B126" s="97" t="s">
        <v>396</v>
      </c>
      <c r="C126" s="7" t="s">
        <v>210</v>
      </c>
      <c r="D126" s="7">
        <f>SUM(D127:D130)</f>
        <v>2.5500000000000003</v>
      </c>
      <c r="E126" s="7">
        <f t="shared" ref="E126:H126" si="30">SUM(E127:E130)</f>
        <v>3</v>
      </c>
      <c r="F126" s="7">
        <f t="shared" si="30"/>
        <v>14.68</v>
      </c>
      <c r="G126" s="7">
        <f t="shared" si="30"/>
        <v>96.29</v>
      </c>
      <c r="H126" s="7">
        <f t="shared" si="30"/>
        <v>16.57</v>
      </c>
      <c r="I126" s="8" t="s">
        <v>397</v>
      </c>
    </row>
    <row r="127" spans="1:9">
      <c r="A127" s="107"/>
      <c r="B127" s="98" t="s">
        <v>190</v>
      </c>
      <c r="C127" s="9" t="s">
        <v>398</v>
      </c>
      <c r="D127" s="10">
        <v>1.62</v>
      </c>
      <c r="E127" s="10">
        <v>0.32</v>
      </c>
      <c r="F127" s="10">
        <v>13.18</v>
      </c>
      <c r="G127" s="10">
        <v>62.25</v>
      </c>
      <c r="H127" s="10">
        <v>16.170000000000002</v>
      </c>
      <c r="I127" s="11"/>
    </row>
    <row r="128" spans="1:9">
      <c r="A128" s="107"/>
      <c r="B128" s="98" t="s">
        <v>14</v>
      </c>
      <c r="C128" s="9" t="s">
        <v>399</v>
      </c>
      <c r="D128" s="10">
        <v>0.04</v>
      </c>
      <c r="E128" s="10">
        <v>1.69</v>
      </c>
      <c r="F128" s="10">
        <v>0.05</v>
      </c>
      <c r="G128" s="10">
        <v>15.56</v>
      </c>
      <c r="H128" s="10">
        <v>0</v>
      </c>
      <c r="I128" s="11"/>
    </row>
    <row r="129" spans="1:9">
      <c r="A129" s="107"/>
      <c r="B129" s="98" t="s">
        <v>103</v>
      </c>
      <c r="C129" s="9" t="s">
        <v>400</v>
      </c>
      <c r="D129" s="10">
        <v>0.89</v>
      </c>
      <c r="E129" s="10">
        <v>0.99</v>
      </c>
      <c r="F129" s="10">
        <v>1.45</v>
      </c>
      <c r="G129" s="10">
        <v>18.48</v>
      </c>
      <c r="H129" s="10">
        <v>0.4</v>
      </c>
      <c r="I129" s="11"/>
    </row>
    <row r="130" spans="1:9" ht="12.75" customHeight="1">
      <c r="A130" s="107"/>
      <c r="B130" s="98" t="s">
        <v>101</v>
      </c>
      <c r="C130" s="9" t="s">
        <v>401</v>
      </c>
      <c r="D130" s="10">
        <v>0</v>
      </c>
      <c r="E130" s="10">
        <v>0</v>
      </c>
      <c r="F130" s="10">
        <v>0</v>
      </c>
      <c r="G130" s="10">
        <v>0</v>
      </c>
      <c r="H130" s="10">
        <v>0</v>
      </c>
      <c r="I130" s="11"/>
    </row>
    <row r="131" spans="1:9" ht="15" customHeight="1">
      <c r="A131" s="6" t="s">
        <v>114</v>
      </c>
      <c r="B131" s="97" t="s">
        <v>428</v>
      </c>
      <c r="C131" s="7" t="s">
        <v>73</v>
      </c>
      <c r="D131" s="7">
        <f>SUM(D132:D134)</f>
        <v>5.1999999999999998E-2</v>
      </c>
      <c r="E131" s="7">
        <f t="shared" ref="E131:H131" si="31">SUM(E132:E134)</f>
        <v>5.1999999999999998E-2</v>
      </c>
      <c r="F131" s="7">
        <f t="shared" si="31"/>
        <v>7.1680000000000001</v>
      </c>
      <c r="G131" s="7">
        <f t="shared" si="31"/>
        <v>29.840000000000003</v>
      </c>
      <c r="H131" s="7">
        <f t="shared" si="31"/>
        <v>21.65</v>
      </c>
      <c r="I131" s="8" t="s">
        <v>429</v>
      </c>
    </row>
    <row r="132" spans="1:9">
      <c r="A132" s="107"/>
      <c r="B132" s="98" t="s">
        <v>104</v>
      </c>
      <c r="C132" s="9" t="s">
        <v>124</v>
      </c>
      <c r="D132" s="10">
        <v>0</v>
      </c>
      <c r="E132" s="10">
        <v>0</v>
      </c>
      <c r="F132" s="10">
        <v>0</v>
      </c>
      <c r="G132" s="10">
        <v>0</v>
      </c>
      <c r="H132" s="10">
        <v>0</v>
      </c>
      <c r="I132" s="11"/>
    </row>
    <row r="133" spans="1:9">
      <c r="A133" s="107"/>
      <c r="B133" s="98" t="s">
        <v>102</v>
      </c>
      <c r="C133" s="44" t="s">
        <v>194</v>
      </c>
      <c r="D133" s="10">
        <v>0</v>
      </c>
      <c r="E133" s="10">
        <v>0</v>
      </c>
      <c r="F133" s="10">
        <v>5.9880000000000004</v>
      </c>
      <c r="G133" s="10">
        <v>23.94</v>
      </c>
      <c r="H133" s="10">
        <v>0</v>
      </c>
      <c r="I133" s="11"/>
    </row>
    <row r="134" spans="1:9">
      <c r="A134" s="107"/>
      <c r="B134" s="98" t="s">
        <v>430</v>
      </c>
      <c r="C134" s="10" t="s">
        <v>431</v>
      </c>
      <c r="D134" s="10">
        <v>5.1999999999999998E-2</v>
      </c>
      <c r="E134" s="10">
        <v>5.1999999999999998E-2</v>
      </c>
      <c r="F134" s="10">
        <v>1.18</v>
      </c>
      <c r="G134" s="10">
        <v>5.9</v>
      </c>
      <c r="H134" s="10">
        <v>21.65</v>
      </c>
      <c r="I134" s="11"/>
    </row>
    <row r="135" spans="1:9">
      <c r="A135" s="6" t="s">
        <v>114</v>
      </c>
      <c r="B135" s="97" t="s">
        <v>231</v>
      </c>
      <c r="C135" s="7" t="s">
        <v>24</v>
      </c>
      <c r="D135" s="7">
        <f>SUM(D136,)</f>
        <v>1.08</v>
      </c>
      <c r="E135" s="7">
        <f t="shared" ref="E135:H135" si="32">SUM(E136,)</f>
        <v>0.27</v>
      </c>
      <c r="F135" s="7">
        <f t="shared" si="32"/>
        <v>9.36</v>
      </c>
      <c r="G135" s="7">
        <f t="shared" si="32"/>
        <v>44.55</v>
      </c>
      <c r="H135" s="7">
        <f t="shared" si="32"/>
        <v>0</v>
      </c>
      <c r="I135" s="8" t="s">
        <v>232</v>
      </c>
    </row>
    <row r="136" spans="1:9">
      <c r="A136" s="107"/>
      <c r="B136" s="98" t="s">
        <v>233</v>
      </c>
      <c r="C136" s="9" t="s">
        <v>27</v>
      </c>
      <c r="D136" s="10">
        <v>1.08</v>
      </c>
      <c r="E136" s="10">
        <v>0.27</v>
      </c>
      <c r="F136" s="10">
        <v>9.36</v>
      </c>
      <c r="G136" s="10">
        <v>44.55</v>
      </c>
      <c r="H136" s="10">
        <v>0</v>
      </c>
      <c r="I136" s="11"/>
    </row>
    <row r="137" spans="1:9">
      <c r="A137" s="135" t="s">
        <v>119</v>
      </c>
      <c r="B137" s="136"/>
      <c r="C137" s="36">
        <v>520</v>
      </c>
      <c r="D137" s="36">
        <f>SUM(D103,D111,D118,D126,D131,D135,)</f>
        <v>14.782000000000002</v>
      </c>
      <c r="E137" s="36">
        <f t="shared" ref="E137:H137" si="33">SUM(E103,E111,E118,E126,E131,E135,)</f>
        <v>8.4019999999999992</v>
      </c>
      <c r="F137" s="36">
        <f t="shared" si="33"/>
        <v>53.257999999999996</v>
      </c>
      <c r="G137" s="36">
        <f t="shared" si="33"/>
        <v>350.8</v>
      </c>
      <c r="H137" s="36">
        <f t="shared" si="33"/>
        <v>49.888999999999996</v>
      </c>
      <c r="I137" s="37"/>
    </row>
    <row r="138" spans="1:9">
      <c r="A138" s="109" t="s">
        <v>242</v>
      </c>
      <c r="B138" s="101" t="s">
        <v>440</v>
      </c>
      <c r="C138" s="52" t="s">
        <v>138</v>
      </c>
      <c r="D138" s="52">
        <f>SUM(D139)</f>
        <v>3.7</v>
      </c>
      <c r="E138" s="52">
        <f t="shared" ref="E138:H138" si="34">SUM(E139)</f>
        <v>4.7</v>
      </c>
      <c r="F138" s="52">
        <f t="shared" si="34"/>
        <v>36.549999999999997</v>
      </c>
      <c r="G138" s="52">
        <f t="shared" si="34"/>
        <v>203.5</v>
      </c>
      <c r="H138" s="52">
        <f t="shared" si="34"/>
        <v>0</v>
      </c>
      <c r="I138" s="53" t="s">
        <v>441</v>
      </c>
    </row>
    <row r="139" spans="1:9" ht="15.75" customHeight="1">
      <c r="A139" s="107"/>
      <c r="B139" s="98" t="s">
        <v>442</v>
      </c>
      <c r="C139" s="9" t="s">
        <v>443</v>
      </c>
      <c r="D139" s="10">
        <v>3.7</v>
      </c>
      <c r="E139" s="10">
        <v>4.7</v>
      </c>
      <c r="F139" s="10">
        <v>36.549999999999997</v>
      </c>
      <c r="G139" s="10">
        <v>203.5</v>
      </c>
      <c r="H139" s="10">
        <v>0</v>
      </c>
      <c r="I139" s="11"/>
    </row>
    <row r="140" spans="1:9" ht="15.75" customHeight="1">
      <c r="A140" s="6" t="s">
        <v>242</v>
      </c>
      <c r="B140" s="97" t="s">
        <v>444</v>
      </c>
      <c r="C140" s="7" t="s">
        <v>73</v>
      </c>
      <c r="D140" s="7">
        <f>SUM(D141,)</f>
        <v>4.3499999999999996</v>
      </c>
      <c r="E140" s="7">
        <f t="shared" ref="E140:H140" si="35">SUM(E141,)</f>
        <v>4.8</v>
      </c>
      <c r="F140" s="7">
        <f t="shared" si="35"/>
        <v>7.05</v>
      </c>
      <c r="G140" s="7">
        <f t="shared" si="35"/>
        <v>90</v>
      </c>
      <c r="H140" s="7">
        <f t="shared" si="35"/>
        <v>1.95</v>
      </c>
      <c r="I140" s="8" t="s">
        <v>445</v>
      </c>
    </row>
    <row r="141" spans="1:9" ht="15.75" thickBot="1">
      <c r="A141" s="108"/>
      <c r="B141" s="99" t="s">
        <v>103</v>
      </c>
      <c r="C141" s="45" t="s">
        <v>446</v>
      </c>
      <c r="D141" s="46">
        <v>4.3499999999999996</v>
      </c>
      <c r="E141" s="46">
        <v>4.8</v>
      </c>
      <c r="F141" s="46">
        <v>7.05</v>
      </c>
      <c r="G141" s="46">
        <v>90</v>
      </c>
      <c r="H141" s="46">
        <v>1.95</v>
      </c>
      <c r="I141" s="47"/>
    </row>
    <row r="142" spans="1:9">
      <c r="A142" s="137" t="s">
        <v>119</v>
      </c>
      <c r="B142" s="138"/>
      <c r="C142" s="48">
        <v>200</v>
      </c>
      <c r="D142" s="48">
        <f>SUM(D138,D140,)</f>
        <v>8.0500000000000007</v>
      </c>
      <c r="E142" s="48">
        <f t="shared" ref="E142:H142" si="36">SUM(E138,E140,)</f>
        <v>9.5</v>
      </c>
      <c r="F142" s="48">
        <f t="shared" si="36"/>
        <v>43.599999999999994</v>
      </c>
      <c r="G142" s="48">
        <f t="shared" si="36"/>
        <v>293.5</v>
      </c>
      <c r="H142" s="48">
        <f t="shared" si="36"/>
        <v>1.95</v>
      </c>
      <c r="I142" s="49"/>
    </row>
    <row r="143" spans="1:9" ht="16.5" thickBot="1">
      <c r="A143" s="139" t="s">
        <v>282</v>
      </c>
      <c r="B143" s="140"/>
      <c r="C143" s="50">
        <f>SUM(C99,C102,C137,C142,)</f>
        <v>1160</v>
      </c>
      <c r="D143" s="50">
        <f t="shared" ref="D143:H143" si="37">SUM(D99,D102,D137,D142,)</f>
        <v>40.707000000000008</v>
      </c>
      <c r="E143" s="50">
        <f t="shared" si="37"/>
        <v>37.716999999999999</v>
      </c>
      <c r="F143" s="50">
        <f t="shared" si="37"/>
        <v>145.69799999999998</v>
      </c>
      <c r="G143" s="50">
        <f t="shared" si="37"/>
        <v>1092.79</v>
      </c>
      <c r="H143" s="50">
        <f t="shared" si="37"/>
        <v>66.914000000000001</v>
      </c>
      <c r="I143" s="51"/>
    </row>
    <row r="145" spans="1:9" s="95" customFormat="1">
      <c r="A145" s="100"/>
      <c r="B145" s="100"/>
    </row>
    <row r="146" spans="1:9" s="95" customFormat="1">
      <c r="A146" s="100"/>
      <c r="B146" s="100"/>
    </row>
    <row r="147" spans="1:9" s="95" customFormat="1">
      <c r="A147" s="100"/>
      <c r="B147" s="100"/>
    </row>
    <row r="148" spans="1:9" s="95" customFormat="1">
      <c r="A148" s="100"/>
      <c r="B148" s="100"/>
    </row>
    <row r="149" spans="1:9" s="95" customFormat="1">
      <c r="A149" s="100"/>
      <c r="B149" s="100"/>
    </row>
    <row r="150" spans="1:9" s="95" customFormat="1">
      <c r="A150" s="100"/>
      <c r="B150" s="100"/>
    </row>
    <row r="152" spans="1:9" s="95" customFormat="1">
      <c r="A152" s="100"/>
      <c r="B152" s="100"/>
    </row>
    <row r="154" spans="1:9" ht="15.75" thickBot="1">
      <c r="C154" s="61"/>
      <c r="D154" s="61"/>
      <c r="E154" s="61"/>
      <c r="F154" s="61"/>
      <c r="G154" s="61"/>
      <c r="H154" s="61"/>
      <c r="I154" s="61"/>
    </row>
    <row r="155" spans="1:9">
      <c r="A155" s="150" t="s">
        <v>2</v>
      </c>
      <c r="B155" s="152" t="s">
        <v>3</v>
      </c>
      <c r="C155" s="154" t="s">
        <v>4</v>
      </c>
      <c r="D155" s="122" t="s">
        <v>5</v>
      </c>
      <c r="E155" s="122"/>
      <c r="F155" s="122"/>
      <c r="G155" s="122" t="s">
        <v>6</v>
      </c>
      <c r="H155" s="144" t="s">
        <v>7</v>
      </c>
      <c r="I155" s="146" t="s">
        <v>8</v>
      </c>
    </row>
    <row r="156" spans="1:9" ht="15.75" thickBot="1">
      <c r="A156" s="151"/>
      <c r="B156" s="153"/>
      <c r="C156" s="155"/>
      <c r="D156" s="5" t="s">
        <v>9</v>
      </c>
      <c r="E156" s="5" t="s">
        <v>10</v>
      </c>
      <c r="F156" s="5" t="s">
        <v>11</v>
      </c>
      <c r="G156" s="143"/>
      <c r="H156" s="145"/>
      <c r="I156" s="147"/>
    </row>
    <row r="157" spans="1:9">
      <c r="A157" s="137" t="s">
        <v>457</v>
      </c>
      <c r="B157" s="148"/>
      <c r="C157" s="148"/>
      <c r="D157" s="148"/>
      <c r="E157" s="148"/>
      <c r="F157" s="148"/>
      <c r="G157" s="148"/>
      <c r="H157" s="148"/>
      <c r="I157" s="149"/>
    </row>
    <row r="158" spans="1:9">
      <c r="A158" s="6" t="s">
        <v>13</v>
      </c>
      <c r="B158" s="97" t="s">
        <v>14</v>
      </c>
      <c r="C158" s="7" t="s">
        <v>15</v>
      </c>
      <c r="D158" s="7">
        <f>SUM(D159,)</f>
        <v>0.06</v>
      </c>
      <c r="E158" s="7">
        <f t="shared" ref="E158:H158" si="38">SUM(E159,)</f>
        <v>3.08</v>
      </c>
      <c r="F158" s="7">
        <f t="shared" si="38"/>
        <v>0.08</v>
      </c>
      <c r="G158" s="7">
        <f t="shared" si="38"/>
        <v>28.3</v>
      </c>
      <c r="H158" s="7">
        <f t="shared" si="38"/>
        <v>0</v>
      </c>
      <c r="I158" s="8" t="s">
        <v>16</v>
      </c>
    </row>
    <row r="159" spans="1:9">
      <c r="A159" s="107"/>
      <c r="B159" s="98" t="s">
        <v>14</v>
      </c>
      <c r="C159" s="9" t="s">
        <v>17</v>
      </c>
      <c r="D159" s="10">
        <v>0.06</v>
      </c>
      <c r="E159" s="10">
        <v>3.08</v>
      </c>
      <c r="F159" s="10">
        <v>0.08</v>
      </c>
      <c r="G159" s="10">
        <v>28.3</v>
      </c>
      <c r="H159" s="10">
        <v>0</v>
      </c>
      <c r="I159" s="11"/>
    </row>
    <row r="160" spans="1:9">
      <c r="A160" s="6" t="s">
        <v>13</v>
      </c>
      <c r="B160" s="97" t="s">
        <v>18</v>
      </c>
      <c r="C160" s="7" t="s">
        <v>19</v>
      </c>
      <c r="D160" s="7">
        <f>SUM(D161,)</f>
        <v>0</v>
      </c>
      <c r="E160" s="7">
        <f t="shared" ref="E160:H160" si="39">SUM(E161,)</f>
        <v>0</v>
      </c>
      <c r="F160" s="7">
        <f t="shared" si="39"/>
        <v>0</v>
      </c>
      <c r="G160" s="7">
        <f t="shared" si="39"/>
        <v>0</v>
      </c>
      <c r="H160" s="7">
        <f t="shared" si="39"/>
        <v>0</v>
      </c>
      <c r="I160" s="8" t="s">
        <v>20</v>
      </c>
    </row>
    <row r="161" spans="1:9">
      <c r="A161" s="107"/>
      <c r="B161" s="98" t="s">
        <v>21</v>
      </c>
      <c r="C161" s="10" t="s">
        <v>22</v>
      </c>
      <c r="D161" s="10">
        <v>0</v>
      </c>
      <c r="E161" s="10">
        <v>0</v>
      </c>
      <c r="F161" s="10">
        <v>0</v>
      </c>
      <c r="G161" s="10">
        <v>0</v>
      </c>
      <c r="H161" s="10">
        <v>0</v>
      </c>
      <c r="I161" s="11"/>
    </row>
    <row r="162" spans="1:9">
      <c r="A162" s="6" t="s">
        <v>13</v>
      </c>
      <c r="B162" s="97" t="s">
        <v>23</v>
      </c>
      <c r="C162" s="7" t="s">
        <v>24</v>
      </c>
      <c r="D162" s="7">
        <f>SUM(D163,)</f>
        <v>1.98</v>
      </c>
      <c r="E162" s="7">
        <f t="shared" ref="E162:H162" si="40">SUM(E163,)</f>
        <v>0.27</v>
      </c>
      <c r="F162" s="7">
        <f t="shared" si="40"/>
        <v>11.4</v>
      </c>
      <c r="G162" s="7">
        <f t="shared" si="40"/>
        <v>59.7</v>
      </c>
      <c r="H162" s="7">
        <f t="shared" si="40"/>
        <v>0</v>
      </c>
      <c r="I162" s="8" t="s">
        <v>25</v>
      </c>
    </row>
    <row r="163" spans="1:9">
      <c r="A163" s="107"/>
      <c r="B163" s="98" t="s">
        <v>26</v>
      </c>
      <c r="C163" s="9" t="s">
        <v>27</v>
      </c>
      <c r="D163" s="10">
        <v>1.98</v>
      </c>
      <c r="E163" s="10">
        <v>0.27</v>
      </c>
      <c r="F163" s="10">
        <v>11.4</v>
      </c>
      <c r="G163" s="10">
        <v>59.7</v>
      </c>
      <c r="H163" s="10">
        <v>0</v>
      </c>
      <c r="I163" s="11"/>
    </row>
    <row r="164" spans="1:9" ht="15.75" customHeight="1">
      <c r="A164" s="6" t="s">
        <v>13</v>
      </c>
      <c r="B164" s="97" t="s">
        <v>466</v>
      </c>
      <c r="C164" s="7" t="s">
        <v>73</v>
      </c>
      <c r="D164" s="7">
        <f>SUM(D165:D170)</f>
        <v>5.16</v>
      </c>
      <c r="E164" s="7">
        <f t="shared" ref="E164:H164" si="41">SUM(E165:E170)</f>
        <v>7.3</v>
      </c>
      <c r="F164" s="7">
        <f t="shared" si="41"/>
        <v>19.13</v>
      </c>
      <c r="G164" s="7">
        <f t="shared" si="41"/>
        <v>163.72</v>
      </c>
      <c r="H164" s="7">
        <f t="shared" si="41"/>
        <v>1.462</v>
      </c>
      <c r="I164" s="8" t="s">
        <v>465</v>
      </c>
    </row>
    <row r="165" spans="1:9">
      <c r="A165" s="107"/>
      <c r="B165" s="98" t="s">
        <v>14</v>
      </c>
      <c r="C165" s="35" t="s">
        <v>116</v>
      </c>
      <c r="D165" s="19">
        <v>0.06</v>
      </c>
      <c r="E165" s="19">
        <v>2.77</v>
      </c>
      <c r="F165" s="19">
        <v>0.08</v>
      </c>
      <c r="G165" s="19">
        <v>25.47</v>
      </c>
      <c r="H165" s="19">
        <v>0</v>
      </c>
      <c r="I165" s="20"/>
    </row>
    <row r="166" spans="1:9">
      <c r="A166" s="107"/>
      <c r="B166" s="98" t="s">
        <v>103</v>
      </c>
      <c r="C166" s="35" t="s">
        <v>118</v>
      </c>
      <c r="D166" s="19">
        <v>3.26</v>
      </c>
      <c r="E166" s="19">
        <v>3.6</v>
      </c>
      <c r="F166" s="19">
        <v>5.29</v>
      </c>
      <c r="G166" s="19">
        <v>67.5</v>
      </c>
      <c r="H166" s="19">
        <v>1.462</v>
      </c>
      <c r="I166" s="20"/>
    </row>
    <row r="167" spans="1:9">
      <c r="A167" s="107"/>
      <c r="B167" s="98" t="s">
        <v>104</v>
      </c>
      <c r="C167" s="35" t="s">
        <v>109</v>
      </c>
      <c r="D167" s="19">
        <v>0</v>
      </c>
      <c r="E167" s="19">
        <v>0</v>
      </c>
      <c r="F167" s="19">
        <v>0</v>
      </c>
      <c r="G167" s="19">
        <v>0</v>
      </c>
      <c r="H167" s="19">
        <v>0</v>
      </c>
      <c r="I167" s="20"/>
    </row>
    <row r="168" spans="1:9" ht="15.75" customHeight="1">
      <c r="A168" s="107"/>
      <c r="B168" s="98" t="s">
        <v>101</v>
      </c>
      <c r="C168" s="35" t="s">
        <v>117</v>
      </c>
      <c r="D168" s="19">
        <v>0</v>
      </c>
      <c r="E168" s="19">
        <v>0</v>
      </c>
      <c r="F168" s="19">
        <v>0</v>
      </c>
      <c r="G168" s="19">
        <v>0</v>
      </c>
      <c r="H168" s="19">
        <v>0</v>
      </c>
      <c r="I168" s="20"/>
    </row>
    <row r="169" spans="1:9">
      <c r="A169" s="107"/>
      <c r="B169" s="98" t="s">
        <v>102</v>
      </c>
      <c r="C169" s="35" t="s">
        <v>116</v>
      </c>
      <c r="D169" s="19">
        <v>0</v>
      </c>
      <c r="E169" s="19">
        <v>0</v>
      </c>
      <c r="F169" s="19">
        <v>4.49</v>
      </c>
      <c r="G169" s="19">
        <v>17.95</v>
      </c>
      <c r="H169" s="19">
        <v>0</v>
      </c>
      <c r="I169" s="20"/>
    </row>
    <row r="170" spans="1:9">
      <c r="A170" s="107"/>
      <c r="B170" s="98" t="s">
        <v>464</v>
      </c>
      <c r="C170" s="35" t="s">
        <v>115</v>
      </c>
      <c r="D170" s="19">
        <v>1.84</v>
      </c>
      <c r="E170" s="19">
        <v>0.93</v>
      </c>
      <c r="F170" s="19">
        <v>9.27</v>
      </c>
      <c r="G170" s="19">
        <v>52.8</v>
      </c>
      <c r="H170" s="19">
        <v>0</v>
      </c>
      <c r="I170" s="20"/>
    </row>
    <row r="171" spans="1:9">
      <c r="A171" s="6" t="s">
        <v>13</v>
      </c>
      <c r="B171" s="97" t="s">
        <v>72</v>
      </c>
      <c r="C171" s="7" t="s">
        <v>73</v>
      </c>
      <c r="D171" s="7">
        <f>SUM(D172:D175)</f>
        <v>3.15</v>
      </c>
      <c r="E171" s="7">
        <f t="shared" ref="E171:H171" si="42">SUM(E172:E175)</f>
        <v>3.46</v>
      </c>
      <c r="F171" s="7">
        <f t="shared" si="42"/>
        <v>9.8099999999999987</v>
      </c>
      <c r="G171" s="7">
        <f t="shared" si="42"/>
        <v>83.86</v>
      </c>
      <c r="H171" s="7">
        <f t="shared" si="42"/>
        <v>0.55000000000000004</v>
      </c>
      <c r="I171" s="8" t="s">
        <v>74</v>
      </c>
    </row>
    <row r="172" spans="1:9">
      <c r="A172" s="107"/>
      <c r="B172" s="98" t="s">
        <v>75</v>
      </c>
      <c r="C172" s="9" t="s">
        <v>76</v>
      </c>
      <c r="D172" s="10">
        <v>0</v>
      </c>
      <c r="E172" s="10">
        <v>0</v>
      </c>
      <c r="F172" s="10">
        <v>0</v>
      </c>
      <c r="G172" s="10">
        <v>0</v>
      </c>
      <c r="H172" s="10">
        <v>0</v>
      </c>
      <c r="I172" s="11"/>
    </row>
    <row r="173" spans="1:9">
      <c r="A173" s="107"/>
      <c r="B173" s="98" t="s">
        <v>77</v>
      </c>
      <c r="C173" s="9" t="s">
        <v>78</v>
      </c>
      <c r="D173" s="10">
        <v>0.4</v>
      </c>
      <c r="E173" s="10">
        <v>0.25</v>
      </c>
      <c r="F173" s="10">
        <v>0.17</v>
      </c>
      <c r="G173" s="10">
        <v>4.8099999999999996</v>
      </c>
      <c r="H173" s="10">
        <v>0</v>
      </c>
      <c r="I173" s="11"/>
    </row>
    <row r="174" spans="1:9" ht="15" customHeight="1">
      <c r="A174" s="107"/>
      <c r="B174" s="98" t="s">
        <v>79</v>
      </c>
      <c r="C174" s="9" t="s">
        <v>80</v>
      </c>
      <c r="D174" s="10">
        <v>2.75</v>
      </c>
      <c r="E174" s="10">
        <v>3.21</v>
      </c>
      <c r="F174" s="10">
        <v>4.3099999999999996</v>
      </c>
      <c r="G174" s="10">
        <v>57.75</v>
      </c>
      <c r="H174" s="10">
        <v>0.55000000000000004</v>
      </c>
      <c r="I174" s="11"/>
    </row>
    <row r="175" spans="1:9">
      <c r="A175" s="107"/>
      <c r="B175" s="98" t="s">
        <v>81</v>
      </c>
      <c r="C175" s="10" t="s">
        <v>82</v>
      </c>
      <c r="D175" s="10">
        <v>0</v>
      </c>
      <c r="E175" s="10">
        <v>0</v>
      </c>
      <c r="F175" s="10">
        <v>5.33</v>
      </c>
      <c r="G175" s="10">
        <v>21.3</v>
      </c>
      <c r="H175" s="10">
        <v>0</v>
      </c>
      <c r="I175" s="11"/>
    </row>
    <row r="176" spans="1:9">
      <c r="A176" s="135" t="s">
        <v>119</v>
      </c>
      <c r="B176" s="136"/>
      <c r="C176" s="36">
        <v>350</v>
      </c>
      <c r="D176" s="36">
        <f>SUM(D158,D162,D164,D171,)</f>
        <v>10.35</v>
      </c>
      <c r="E176" s="36">
        <f t="shared" ref="E176:H176" si="43">SUM(E158,E162,E164,E171,)</f>
        <v>14.11</v>
      </c>
      <c r="F176" s="36">
        <f t="shared" si="43"/>
        <v>40.42</v>
      </c>
      <c r="G176" s="36">
        <f t="shared" si="43"/>
        <v>335.58</v>
      </c>
      <c r="H176" s="36">
        <f t="shared" si="43"/>
        <v>2.012</v>
      </c>
      <c r="I176" s="37"/>
    </row>
    <row r="177" spans="1:9">
      <c r="A177" s="6" t="s">
        <v>120</v>
      </c>
      <c r="B177" s="97" t="s">
        <v>326</v>
      </c>
      <c r="C177" s="7" t="s">
        <v>327</v>
      </c>
      <c r="D177" s="7">
        <f>SUM(D178,)</f>
        <v>0.76</v>
      </c>
      <c r="E177" s="7">
        <f t="shared" ref="E177:H177" si="44">SUM(E178,)</f>
        <v>0.28499999999999998</v>
      </c>
      <c r="F177" s="7">
        <f t="shared" si="44"/>
        <v>7.6950000000000003</v>
      </c>
      <c r="G177" s="7">
        <f t="shared" si="44"/>
        <v>38</v>
      </c>
      <c r="H177" s="7">
        <f t="shared" si="44"/>
        <v>36.1</v>
      </c>
      <c r="I177" s="8" t="s">
        <v>328</v>
      </c>
    </row>
    <row r="178" spans="1:9">
      <c r="A178" s="107"/>
      <c r="B178" s="98" t="s">
        <v>467</v>
      </c>
      <c r="C178" s="19" t="s">
        <v>468</v>
      </c>
      <c r="D178" s="10">
        <v>0.76</v>
      </c>
      <c r="E178" s="10">
        <v>0.28499999999999998</v>
      </c>
      <c r="F178" s="10">
        <v>7.6950000000000003</v>
      </c>
      <c r="G178" s="10">
        <v>38</v>
      </c>
      <c r="H178" s="10">
        <v>36.1</v>
      </c>
      <c r="I178" s="11"/>
    </row>
    <row r="179" spans="1:9">
      <c r="A179" s="135" t="s">
        <v>119</v>
      </c>
      <c r="B179" s="136"/>
      <c r="C179" s="36">
        <v>95</v>
      </c>
      <c r="D179" s="36">
        <f>SUM(D177,)</f>
        <v>0.76</v>
      </c>
      <c r="E179" s="36">
        <f t="shared" ref="E179:H179" si="45">SUM(E177,)</f>
        <v>0.28499999999999998</v>
      </c>
      <c r="F179" s="36">
        <f t="shared" si="45"/>
        <v>7.6950000000000003</v>
      </c>
      <c r="G179" s="36">
        <f t="shared" si="45"/>
        <v>38</v>
      </c>
      <c r="H179" s="36">
        <f t="shared" si="45"/>
        <v>36.1</v>
      </c>
      <c r="I179" s="37"/>
    </row>
    <row r="180" spans="1:9" ht="15.75" customHeight="1">
      <c r="A180" s="6" t="s">
        <v>114</v>
      </c>
      <c r="B180" s="97" t="s">
        <v>475</v>
      </c>
      <c r="C180" s="7" t="s">
        <v>24</v>
      </c>
      <c r="D180" s="7">
        <f>SUM(D181:D183)</f>
        <v>0.36</v>
      </c>
      <c r="E180" s="7">
        <f t="shared" ref="E180:H180" si="46">SUM(E181:E183)</f>
        <v>2.13</v>
      </c>
      <c r="F180" s="7">
        <f t="shared" si="46"/>
        <v>2.83</v>
      </c>
      <c r="G180" s="7">
        <f t="shared" si="46"/>
        <v>32.230000000000004</v>
      </c>
      <c r="H180" s="7">
        <f t="shared" si="46"/>
        <v>1.395</v>
      </c>
      <c r="I180" s="8" t="s">
        <v>19</v>
      </c>
    </row>
    <row r="181" spans="1:9">
      <c r="A181" s="107"/>
      <c r="B181" s="98" t="s">
        <v>153</v>
      </c>
      <c r="C181" s="35" t="s">
        <v>477</v>
      </c>
      <c r="D181" s="19">
        <v>0.36</v>
      </c>
      <c r="E181" s="19">
        <v>0.03</v>
      </c>
      <c r="F181" s="19">
        <v>1.93</v>
      </c>
      <c r="G181" s="19">
        <v>9.76</v>
      </c>
      <c r="H181" s="19">
        <v>1.395</v>
      </c>
      <c r="I181" s="20"/>
    </row>
    <row r="182" spans="1:9">
      <c r="A182" s="107"/>
      <c r="B182" s="98" t="s">
        <v>256</v>
      </c>
      <c r="C182" s="35" t="s">
        <v>353</v>
      </c>
      <c r="D182" s="19">
        <v>0</v>
      </c>
      <c r="E182" s="19">
        <v>2.1</v>
      </c>
      <c r="F182" s="19">
        <v>0</v>
      </c>
      <c r="G182" s="19">
        <v>18.88</v>
      </c>
      <c r="H182" s="19">
        <v>0</v>
      </c>
      <c r="I182" s="20"/>
    </row>
    <row r="183" spans="1:9">
      <c r="A183" s="107"/>
      <c r="B183" s="98" t="s">
        <v>102</v>
      </c>
      <c r="C183" s="35" t="s">
        <v>476</v>
      </c>
      <c r="D183" s="19">
        <v>0</v>
      </c>
      <c r="E183" s="19">
        <v>0</v>
      </c>
      <c r="F183" s="19">
        <v>0.9</v>
      </c>
      <c r="G183" s="19">
        <v>3.59</v>
      </c>
      <c r="H183" s="19">
        <v>0</v>
      </c>
      <c r="I183" s="20"/>
    </row>
    <row r="184" spans="1:9" ht="14.25" customHeight="1">
      <c r="A184" s="6" t="s">
        <v>114</v>
      </c>
      <c r="B184" s="97" t="s">
        <v>487</v>
      </c>
      <c r="C184" s="7" t="s">
        <v>73</v>
      </c>
      <c r="D184" s="7">
        <f>SUM(D185:D194)</f>
        <v>2.5099999999999998</v>
      </c>
      <c r="E184" s="7">
        <f t="shared" ref="E184:H184" si="47">SUM(E185:E194)</f>
        <v>0.84</v>
      </c>
      <c r="F184" s="7">
        <f t="shared" si="47"/>
        <v>9.44</v>
      </c>
      <c r="G184" s="7">
        <f t="shared" si="47"/>
        <v>56.33</v>
      </c>
      <c r="H184" s="7">
        <f t="shared" si="47"/>
        <v>14.729999999999999</v>
      </c>
      <c r="I184" s="8" t="s">
        <v>486</v>
      </c>
    </row>
    <row r="185" spans="1:9">
      <c r="A185" s="107"/>
      <c r="B185" s="98" t="s">
        <v>188</v>
      </c>
      <c r="C185" s="35" t="s">
        <v>492</v>
      </c>
      <c r="D185" s="19">
        <v>0.39</v>
      </c>
      <c r="E185" s="19">
        <v>0.02</v>
      </c>
      <c r="F185" s="19">
        <v>1.02</v>
      </c>
      <c r="G185" s="19">
        <v>6.05</v>
      </c>
      <c r="H185" s="19">
        <v>9.7200000000000006</v>
      </c>
      <c r="I185" s="20"/>
    </row>
    <row r="186" spans="1:9">
      <c r="A186" s="107"/>
      <c r="B186" s="98" t="s">
        <v>190</v>
      </c>
      <c r="C186" s="35" t="s">
        <v>491</v>
      </c>
      <c r="D186" s="19">
        <v>0.28999999999999998</v>
      </c>
      <c r="E186" s="19">
        <v>0.06</v>
      </c>
      <c r="F186" s="19">
        <v>2.4</v>
      </c>
      <c r="G186" s="19">
        <v>11.32</v>
      </c>
      <c r="H186" s="19">
        <v>2.94</v>
      </c>
      <c r="I186" s="20"/>
    </row>
    <row r="187" spans="1:9">
      <c r="A187" s="107"/>
      <c r="B187" s="98" t="s">
        <v>135</v>
      </c>
      <c r="C187" s="35" t="s">
        <v>490</v>
      </c>
      <c r="D187" s="19">
        <v>0.25</v>
      </c>
      <c r="E187" s="19">
        <v>0.02</v>
      </c>
      <c r="F187" s="19">
        <v>1.48</v>
      </c>
      <c r="G187" s="19">
        <v>7.06</v>
      </c>
      <c r="H187" s="19">
        <v>1.68</v>
      </c>
      <c r="I187" s="20"/>
    </row>
    <row r="188" spans="1:9">
      <c r="A188" s="107"/>
      <c r="B188" s="98" t="s">
        <v>153</v>
      </c>
      <c r="C188" s="35" t="s">
        <v>489</v>
      </c>
      <c r="D188" s="19">
        <v>0.09</v>
      </c>
      <c r="E188" s="19">
        <v>0.01</v>
      </c>
      <c r="F188" s="19">
        <v>0.5</v>
      </c>
      <c r="G188" s="19">
        <v>2.52</v>
      </c>
      <c r="H188" s="19">
        <v>0.36</v>
      </c>
      <c r="I188" s="20"/>
    </row>
    <row r="189" spans="1:9">
      <c r="A189" s="107"/>
      <c r="B189" s="98" t="s">
        <v>157</v>
      </c>
      <c r="C189" s="35" t="s">
        <v>488</v>
      </c>
      <c r="D189" s="19">
        <v>7.0000000000000007E-2</v>
      </c>
      <c r="E189" s="19">
        <v>0.01</v>
      </c>
      <c r="F189" s="19">
        <v>0.39</v>
      </c>
      <c r="G189" s="19">
        <v>1.97</v>
      </c>
      <c r="H189" s="19">
        <v>0</v>
      </c>
      <c r="I189" s="20"/>
    </row>
    <row r="190" spans="1:9">
      <c r="A190" s="107"/>
      <c r="B190" s="98" t="s">
        <v>159</v>
      </c>
      <c r="C190" s="35" t="s">
        <v>194</v>
      </c>
      <c r="D190" s="19">
        <v>0.16</v>
      </c>
      <c r="E190" s="19">
        <v>0.6</v>
      </c>
      <c r="F190" s="19">
        <v>0.23</v>
      </c>
      <c r="G190" s="19">
        <v>7.14</v>
      </c>
      <c r="H190" s="19">
        <v>0.03</v>
      </c>
      <c r="I190" s="20"/>
    </row>
    <row r="191" spans="1:9">
      <c r="A191" s="107"/>
      <c r="B191" s="98" t="s">
        <v>104</v>
      </c>
      <c r="C191" s="35" t="s">
        <v>124</v>
      </c>
      <c r="D191" s="19">
        <v>0</v>
      </c>
      <c r="E191" s="19">
        <v>0</v>
      </c>
      <c r="F191" s="19">
        <v>0</v>
      </c>
      <c r="G191" s="19">
        <v>0</v>
      </c>
      <c r="H191" s="19">
        <v>0</v>
      </c>
      <c r="I191" s="20"/>
    </row>
    <row r="192" spans="1:9" ht="14.25" customHeight="1">
      <c r="A192" s="107"/>
      <c r="B192" s="98" t="s">
        <v>101</v>
      </c>
      <c r="C192" s="35" t="s">
        <v>195</v>
      </c>
      <c r="D192" s="19">
        <v>0</v>
      </c>
      <c r="E192" s="19">
        <v>0</v>
      </c>
      <c r="F192" s="19">
        <v>0</v>
      </c>
      <c r="G192" s="19">
        <v>0</v>
      </c>
      <c r="H192" s="19">
        <v>0</v>
      </c>
      <c r="I192" s="20"/>
    </row>
    <row r="193" spans="1:9">
      <c r="A193" s="107"/>
      <c r="B193" s="98" t="s">
        <v>485</v>
      </c>
      <c r="C193" s="35" t="s">
        <v>194</v>
      </c>
      <c r="D193" s="19">
        <v>1.26</v>
      </c>
      <c r="E193" s="19">
        <v>0.12</v>
      </c>
      <c r="F193" s="19">
        <v>2.82</v>
      </c>
      <c r="G193" s="19">
        <v>17.88</v>
      </c>
      <c r="H193" s="19">
        <v>0</v>
      </c>
      <c r="I193" s="20"/>
    </row>
    <row r="194" spans="1:9">
      <c r="A194" s="107"/>
      <c r="B194" s="98" t="s">
        <v>102</v>
      </c>
      <c r="C194" s="35" t="s">
        <v>355</v>
      </c>
      <c r="D194" s="19">
        <v>0</v>
      </c>
      <c r="E194" s="19">
        <v>0</v>
      </c>
      <c r="F194" s="19">
        <v>0.6</v>
      </c>
      <c r="G194" s="19">
        <v>2.39</v>
      </c>
      <c r="H194" s="19">
        <v>0</v>
      </c>
      <c r="I194" s="20"/>
    </row>
    <row r="195" spans="1:9">
      <c r="A195" s="6" t="s">
        <v>114</v>
      </c>
      <c r="B195" s="97" t="s">
        <v>498</v>
      </c>
      <c r="C195" s="62">
        <v>50</v>
      </c>
      <c r="D195" s="7">
        <f>SUM(D196:D199)</f>
        <v>8.3600000000000012</v>
      </c>
      <c r="E195" s="7">
        <f t="shared" ref="E195:H195" si="48">SUM(E196:E199)</f>
        <v>6.8599999999999994</v>
      </c>
      <c r="F195" s="7">
        <f t="shared" si="48"/>
        <v>2.66</v>
      </c>
      <c r="G195" s="7">
        <f t="shared" si="48"/>
        <v>106.58000000000001</v>
      </c>
      <c r="H195" s="7">
        <f t="shared" si="48"/>
        <v>0</v>
      </c>
      <c r="I195" s="8" t="s">
        <v>499</v>
      </c>
    </row>
    <row r="196" spans="1:9">
      <c r="A196" s="107"/>
      <c r="B196" s="98" t="s">
        <v>155</v>
      </c>
      <c r="C196" s="9" t="s">
        <v>504</v>
      </c>
      <c r="D196" s="10">
        <v>7.9</v>
      </c>
      <c r="E196" s="10">
        <v>6.8</v>
      </c>
      <c r="F196" s="10">
        <v>0</v>
      </c>
      <c r="G196" s="10">
        <v>92.65</v>
      </c>
      <c r="H196" s="10">
        <v>0</v>
      </c>
      <c r="I196" s="11"/>
    </row>
    <row r="197" spans="1:9">
      <c r="A197" s="107"/>
      <c r="B197" s="98" t="s">
        <v>104</v>
      </c>
      <c r="C197" s="9" t="s">
        <v>505</v>
      </c>
      <c r="D197" s="10">
        <v>0</v>
      </c>
      <c r="E197" s="10">
        <v>0</v>
      </c>
      <c r="F197" s="10">
        <v>0</v>
      </c>
      <c r="G197" s="10">
        <v>0</v>
      </c>
      <c r="H197" s="10">
        <v>0</v>
      </c>
      <c r="I197" s="11"/>
    </row>
    <row r="198" spans="1:9" ht="15" customHeight="1">
      <c r="A198" s="107"/>
      <c r="B198" s="98" t="s">
        <v>101</v>
      </c>
      <c r="C198" s="9" t="s">
        <v>506</v>
      </c>
      <c r="D198" s="10">
        <v>0</v>
      </c>
      <c r="E198" s="10">
        <v>0</v>
      </c>
      <c r="F198" s="10">
        <v>0</v>
      </c>
      <c r="G198" s="10">
        <v>0</v>
      </c>
      <c r="H198" s="10">
        <v>0</v>
      </c>
      <c r="I198" s="11"/>
    </row>
    <row r="199" spans="1:9">
      <c r="A199" s="107"/>
      <c r="B199" s="98" t="s">
        <v>394</v>
      </c>
      <c r="C199" s="9" t="s">
        <v>30</v>
      </c>
      <c r="D199" s="10">
        <v>0.46</v>
      </c>
      <c r="E199" s="10">
        <v>0.06</v>
      </c>
      <c r="F199" s="10">
        <v>2.66</v>
      </c>
      <c r="G199" s="10">
        <v>13.93</v>
      </c>
      <c r="H199" s="10">
        <v>0</v>
      </c>
      <c r="I199" s="11"/>
    </row>
    <row r="200" spans="1:9">
      <c r="A200" s="6" t="s">
        <v>114</v>
      </c>
      <c r="B200" s="97" t="s">
        <v>519</v>
      </c>
      <c r="C200" s="7" t="s">
        <v>210</v>
      </c>
      <c r="D200" s="7">
        <f>SUM(D201:D203)</f>
        <v>3.0100000000000002</v>
      </c>
      <c r="E200" s="7">
        <f t="shared" ref="E200:H200" si="49">SUM(E201:E203)</f>
        <v>4.0600000000000005</v>
      </c>
      <c r="F200" s="7">
        <f t="shared" si="49"/>
        <v>24.549999999999997</v>
      </c>
      <c r="G200" s="7">
        <f t="shared" si="49"/>
        <v>147.01</v>
      </c>
      <c r="H200" s="7">
        <f t="shared" si="49"/>
        <v>0</v>
      </c>
      <c r="I200" s="8" t="s">
        <v>518</v>
      </c>
    </row>
    <row r="201" spans="1:9" ht="15.75" customHeight="1">
      <c r="A201" s="107"/>
      <c r="B201" s="98" t="s">
        <v>517</v>
      </c>
      <c r="C201" s="35" t="s">
        <v>523</v>
      </c>
      <c r="D201" s="19">
        <v>2.95</v>
      </c>
      <c r="E201" s="19">
        <v>1.02</v>
      </c>
      <c r="F201" s="19">
        <v>24.47</v>
      </c>
      <c r="G201" s="19">
        <v>118.99</v>
      </c>
      <c r="H201" s="19">
        <v>0</v>
      </c>
      <c r="I201" s="20"/>
    </row>
    <row r="202" spans="1:9">
      <c r="A202" s="107"/>
      <c r="B202" s="98" t="s">
        <v>14</v>
      </c>
      <c r="C202" s="35" t="s">
        <v>522</v>
      </c>
      <c r="D202" s="19">
        <v>0.06</v>
      </c>
      <c r="E202" s="19">
        <v>3.04</v>
      </c>
      <c r="F202" s="19">
        <v>0.08</v>
      </c>
      <c r="G202" s="19">
        <v>28.02</v>
      </c>
      <c r="H202" s="19">
        <v>0</v>
      </c>
      <c r="I202" s="20"/>
    </row>
    <row r="203" spans="1:9" ht="16.5" customHeight="1">
      <c r="A203" s="107"/>
      <c r="B203" s="98" t="s">
        <v>101</v>
      </c>
      <c r="C203" s="35" t="s">
        <v>401</v>
      </c>
      <c r="D203" s="19">
        <v>0</v>
      </c>
      <c r="E203" s="19">
        <v>0</v>
      </c>
      <c r="F203" s="19">
        <v>0</v>
      </c>
      <c r="G203" s="19">
        <v>0</v>
      </c>
      <c r="H203" s="19">
        <v>0</v>
      </c>
      <c r="I203" s="20"/>
    </row>
    <row r="204" spans="1:9" ht="14.25" customHeight="1">
      <c r="A204" s="6" t="s">
        <v>114</v>
      </c>
      <c r="B204" s="97" t="s">
        <v>222</v>
      </c>
      <c r="C204" s="7" t="s">
        <v>73</v>
      </c>
      <c r="D204" s="7">
        <f>SUM(D205:D207)</f>
        <v>7.0000000000000007E-2</v>
      </c>
      <c r="E204" s="7">
        <f t="shared" ref="E204:H204" si="50">SUM(E205:E207)</f>
        <v>0</v>
      </c>
      <c r="F204" s="7">
        <f t="shared" si="50"/>
        <v>8.56</v>
      </c>
      <c r="G204" s="7">
        <f t="shared" si="50"/>
        <v>33.660000000000004</v>
      </c>
      <c r="H204" s="7">
        <f t="shared" si="50"/>
        <v>0</v>
      </c>
      <c r="I204" s="8" t="s">
        <v>223</v>
      </c>
    </row>
    <row r="205" spans="1:9">
      <c r="A205" s="107"/>
      <c r="B205" s="98" t="s">
        <v>75</v>
      </c>
      <c r="C205" s="9" t="s">
        <v>224</v>
      </c>
      <c r="D205" s="10">
        <v>0</v>
      </c>
      <c r="E205" s="10">
        <v>0</v>
      </c>
      <c r="F205" s="10">
        <v>0</v>
      </c>
      <c r="G205" s="10">
        <v>0</v>
      </c>
      <c r="H205" s="10">
        <v>0</v>
      </c>
      <c r="I205" s="11"/>
    </row>
    <row r="206" spans="1:9">
      <c r="A206" s="107"/>
      <c r="B206" s="98" t="s">
        <v>102</v>
      </c>
      <c r="C206" s="10" t="s">
        <v>225</v>
      </c>
      <c r="D206" s="10">
        <v>0</v>
      </c>
      <c r="E206" s="10">
        <v>0</v>
      </c>
      <c r="F206" s="10">
        <v>5.24</v>
      </c>
      <c r="G206" s="10">
        <v>20.94</v>
      </c>
      <c r="H206" s="10">
        <v>0</v>
      </c>
      <c r="I206" s="11"/>
    </row>
    <row r="207" spans="1:9">
      <c r="A207" s="107"/>
      <c r="B207" s="98" t="s">
        <v>226</v>
      </c>
      <c r="C207" s="9" t="s">
        <v>227</v>
      </c>
      <c r="D207" s="10">
        <v>7.0000000000000007E-2</v>
      </c>
      <c r="E207" s="10">
        <v>0</v>
      </c>
      <c r="F207" s="10">
        <v>3.32</v>
      </c>
      <c r="G207" s="10">
        <v>12.72</v>
      </c>
      <c r="H207" s="10">
        <v>0</v>
      </c>
      <c r="I207" s="11"/>
    </row>
    <row r="208" spans="1:9">
      <c r="A208" s="6" t="s">
        <v>114</v>
      </c>
      <c r="B208" s="97" t="s">
        <v>231</v>
      </c>
      <c r="C208" s="7" t="s">
        <v>24</v>
      </c>
      <c r="D208" s="7">
        <f>SUM(D209)</f>
        <v>1.08</v>
      </c>
      <c r="E208" s="7">
        <f t="shared" ref="E208:H208" si="51">SUM(E209)</f>
        <v>0.27</v>
      </c>
      <c r="F208" s="7">
        <f t="shared" si="51"/>
        <v>9.36</v>
      </c>
      <c r="G208" s="7">
        <f t="shared" si="51"/>
        <v>44.55</v>
      </c>
      <c r="H208" s="7">
        <f t="shared" si="51"/>
        <v>0</v>
      </c>
      <c r="I208" s="8" t="s">
        <v>232</v>
      </c>
    </row>
    <row r="209" spans="1:9">
      <c r="A209" s="107"/>
      <c r="B209" s="98" t="s">
        <v>233</v>
      </c>
      <c r="C209" s="9" t="s">
        <v>27</v>
      </c>
      <c r="D209" s="10">
        <v>1.08</v>
      </c>
      <c r="E209" s="10">
        <v>0.27</v>
      </c>
      <c r="F209" s="10">
        <v>9.36</v>
      </c>
      <c r="G209" s="10">
        <v>44.55</v>
      </c>
      <c r="H209" s="10">
        <v>0</v>
      </c>
      <c r="I209" s="11"/>
    </row>
    <row r="210" spans="1:9">
      <c r="A210" s="135" t="s">
        <v>119</v>
      </c>
      <c r="B210" s="136"/>
      <c r="C210" s="36">
        <v>520</v>
      </c>
      <c r="D210" s="36">
        <f>SUM(D180,D184,D195,D200,D204,D208,)</f>
        <v>15.39</v>
      </c>
      <c r="E210" s="36">
        <f t="shared" ref="E210:H210" si="52">SUM(E180,E184,E195,E200,E204,E208,)</f>
        <v>14.159999999999998</v>
      </c>
      <c r="F210" s="36">
        <f t="shared" si="52"/>
        <v>57.4</v>
      </c>
      <c r="G210" s="36">
        <f t="shared" si="52"/>
        <v>420.36</v>
      </c>
      <c r="H210" s="36">
        <f t="shared" si="52"/>
        <v>16.125</v>
      </c>
      <c r="I210" s="37"/>
    </row>
    <row r="211" spans="1:9" ht="15.75" customHeight="1">
      <c r="A211" s="6" t="s">
        <v>242</v>
      </c>
      <c r="B211" s="97" t="s">
        <v>524</v>
      </c>
      <c r="C211" s="7" t="s">
        <v>24</v>
      </c>
      <c r="D211" s="7">
        <f>SUM(D212:D218)</f>
        <v>0.41000000000000003</v>
      </c>
      <c r="E211" s="7">
        <f>SUM(E212:E218)</f>
        <v>1.1900000000000002</v>
      </c>
      <c r="F211" s="7">
        <f>SUM(F212:F218)</f>
        <v>2.19</v>
      </c>
      <c r="G211" s="7">
        <f>SUM(G212:G218)</f>
        <v>21.259999999999998</v>
      </c>
      <c r="H211" s="7">
        <f>SUM(H212:H218)</f>
        <v>2.7</v>
      </c>
      <c r="I211" s="8" t="s">
        <v>525</v>
      </c>
    </row>
    <row r="212" spans="1:9">
      <c r="A212" s="105"/>
      <c r="B212" s="98" t="s">
        <v>190</v>
      </c>
      <c r="C212" s="9" t="s">
        <v>536</v>
      </c>
      <c r="D212" s="10">
        <v>0.13</v>
      </c>
      <c r="E212" s="10">
        <v>0.03</v>
      </c>
      <c r="F212" s="10">
        <v>1.08</v>
      </c>
      <c r="G212" s="10">
        <v>5.08</v>
      </c>
      <c r="H212" s="10">
        <v>1.32</v>
      </c>
      <c r="I212" s="11"/>
    </row>
    <row r="213" spans="1:9">
      <c r="A213" s="105"/>
      <c r="B213" s="98" t="s">
        <v>527</v>
      </c>
      <c r="C213" s="9" t="s">
        <v>537</v>
      </c>
      <c r="D213" s="10">
        <v>7.0000000000000007E-2</v>
      </c>
      <c r="E213" s="10">
        <v>0.01</v>
      </c>
      <c r="F213" s="10">
        <v>0.42</v>
      </c>
      <c r="G213" s="10">
        <v>2.09</v>
      </c>
      <c r="H213" s="10">
        <v>0.51</v>
      </c>
      <c r="I213" s="11"/>
    </row>
    <row r="214" spans="1:9">
      <c r="A214" s="105"/>
      <c r="B214" s="98" t="s">
        <v>529</v>
      </c>
      <c r="C214" s="9" t="s">
        <v>538</v>
      </c>
      <c r="D214" s="10">
        <v>0.04</v>
      </c>
      <c r="E214" s="10">
        <v>0.01</v>
      </c>
      <c r="F214" s="10">
        <v>0.09</v>
      </c>
      <c r="G214" s="10">
        <v>0.66</v>
      </c>
      <c r="H214" s="10">
        <v>0.255</v>
      </c>
      <c r="I214" s="11"/>
    </row>
    <row r="215" spans="1:9" ht="15" customHeight="1">
      <c r="A215" s="105"/>
      <c r="B215" s="98" t="s">
        <v>133</v>
      </c>
      <c r="C215" s="9" t="s">
        <v>539</v>
      </c>
      <c r="D215" s="10">
        <v>0.1</v>
      </c>
      <c r="E215" s="10">
        <v>0.01</v>
      </c>
      <c r="F215" s="10">
        <v>0.21</v>
      </c>
      <c r="G215" s="10">
        <v>1.32</v>
      </c>
      <c r="H215" s="10">
        <v>0.33</v>
      </c>
      <c r="I215" s="11"/>
    </row>
    <row r="216" spans="1:9">
      <c r="A216" s="105"/>
      <c r="B216" s="98" t="s">
        <v>153</v>
      </c>
      <c r="C216" s="9" t="s">
        <v>540</v>
      </c>
      <c r="D216" s="10">
        <v>7.0000000000000007E-2</v>
      </c>
      <c r="E216" s="10">
        <v>0.01</v>
      </c>
      <c r="F216" s="10">
        <v>0.39</v>
      </c>
      <c r="G216" s="10">
        <v>2</v>
      </c>
      <c r="H216" s="10">
        <v>0.28499999999999998</v>
      </c>
      <c r="I216" s="11"/>
    </row>
    <row r="217" spans="1:9">
      <c r="A217" s="105"/>
      <c r="B217" s="98" t="s">
        <v>136</v>
      </c>
      <c r="C217" s="9" t="s">
        <v>541</v>
      </c>
      <c r="D217" s="10">
        <v>0</v>
      </c>
      <c r="E217" s="10">
        <v>1.1200000000000001</v>
      </c>
      <c r="F217" s="10">
        <v>0</v>
      </c>
      <c r="G217" s="10">
        <v>10.11</v>
      </c>
      <c r="H217" s="10">
        <v>0</v>
      </c>
      <c r="I217" s="11"/>
    </row>
    <row r="218" spans="1:9">
      <c r="A218" s="105"/>
      <c r="B218" s="98" t="s">
        <v>534</v>
      </c>
      <c r="C218" s="9" t="s">
        <v>542</v>
      </c>
      <c r="D218" s="10">
        <v>0</v>
      </c>
      <c r="E218" s="10">
        <v>0</v>
      </c>
      <c r="F218" s="10">
        <v>0</v>
      </c>
      <c r="G218" s="10">
        <v>0</v>
      </c>
      <c r="H218" s="10">
        <v>0</v>
      </c>
      <c r="I218" s="11"/>
    </row>
    <row r="219" spans="1:9">
      <c r="A219" s="6" t="s">
        <v>242</v>
      </c>
      <c r="B219" s="97" t="s">
        <v>550</v>
      </c>
      <c r="C219" s="7" t="s">
        <v>73</v>
      </c>
      <c r="D219" s="7">
        <f>SUM(D220:D222)</f>
        <v>0.09</v>
      </c>
      <c r="E219" s="7">
        <f t="shared" ref="E219:H219" si="53">SUM(E220:E222)</f>
        <v>0.02</v>
      </c>
      <c r="F219" s="7">
        <f t="shared" si="53"/>
        <v>6.76</v>
      </c>
      <c r="G219" s="7">
        <f t="shared" si="53"/>
        <v>27.529999999999998</v>
      </c>
      <c r="H219" s="7">
        <f t="shared" si="53"/>
        <v>4.4999999999999998E-2</v>
      </c>
      <c r="I219" s="8" t="s">
        <v>551</v>
      </c>
    </row>
    <row r="220" spans="1:9">
      <c r="A220" s="107"/>
      <c r="B220" s="98" t="s">
        <v>552</v>
      </c>
      <c r="C220" s="9" t="s">
        <v>111</v>
      </c>
      <c r="D220" s="10">
        <v>0.09</v>
      </c>
      <c r="E220" s="10">
        <v>0.02</v>
      </c>
      <c r="F220" s="10">
        <v>0.02</v>
      </c>
      <c r="G220" s="10">
        <v>0.63</v>
      </c>
      <c r="H220" s="10">
        <v>4.4999999999999998E-2</v>
      </c>
      <c r="I220" s="11"/>
    </row>
    <row r="221" spans="1:9">
      <c r="A221" s="107"/>
      <c r="B221" s="98" t="s">
        <v>104</v>
      </c>
      <c r="C221" s="9" t="s">
        <v>224</v>
      </c>
      <c r="D221" s="10">
        <v>0</v>
      </c>
      <c r="E221" s="10">
        <v>0</v>
      </c>
      <c r="F221" s="10">
        <v>0</v>
      </c>
      <c r="G221" s="10">
        <v>0</v>
      </c>
      <c r="H221" s="10">
        <v>0</v>
      </c>
      <c r="I221" s="11"/>
    </row>
    <row r="222" spans="1:9">
      <c r="A222" s="107"/>
      <c r="B222" s="98" t="s">
        <v>102</v>
      </c>
      <c r="C222" s="10" t="s">
        <v>314</v>
      </c>
      <c r="D222" s="10">
        <v>0</v>
      </c>
      <c r="E222" s="10">
        <v>0</v>
      </c>
      <c r="F222" s="10">
        <v>6.74</v>
      </c>
      <c r="G222" s="10">
        <v>26.9</v>
      </c>
      <c r="H222" s="10">
        <v>0</v>
      </c>
      <c r="I222" s="11"/>
    </row>
    <row r="223" spans="1:9">
      <c r="A223" s="6" t="s">
        <v>242</v>
      </c>
      <c r="B223" s="97" t="s">
        <v>23</v>
      </c>
      <c r="C223" s="7" t="s">
        <v>24</v>
      </c>
      <c r="D223" s="7">
        <f>SUM(D224,)</f>
        <v>1.98</v>
      </c>
      <c r="E223" s="7">
        <f t="shared" ref="E223:H223" si="54">SUM(E224,)</f>
        <v>0.27</v>
      </c>
      <c r="F223" s="7">
        <f t="shared" si="54"/>
        <v>11.4</v>
      </c>
      <c r="G223" s="7">
        <f t="shared" si="54"/>
        <v>59.7</v>
      </c>
      <c r="H223" s="7">
        <f t="shared" si="54"/>
        <v>0</v>
      </c>
      <c r="I223" s="8" t="s">
        <v>25</v>
      </c>
    </row>
    <row r="224" spans="1:9" ht="15.75" thickBot="1">
      <c r="A224" s="108"/>
      <c r="B224" s="99" t="s">
        <v>26</v>
      </c>
      <c r="C224" s="45" t="s">
        <v>27</v>
      </c>
      <c r="D224" s="46">
        <v>1.98</v>
      </c>
      <c r="E224" s="46">
        <v>0.27</v>
      </c>
      <c r="F224" s="46">
        <v>11.4</v>
      </c>
      <c r="G224" s="46">
        <v>59.7</v>
      </c>
      <c r="H224" s="46">
        <v>0</v>
      </c>
      <c r="I224" s="47"/>
    </row>
    <row r="225" spans="1:9">
      <c r="A225" s="156" t="s">
        <v>119</v>
      </c>
      <c r="B225" s="163"/>
      <c r="C225" s="48">
        <v>210</v>
      </c>
      <c r="D225" s="48">
        <f>SUM(D211,D219,D223,)</f>
        <v>2.48</v>
      </c>
      <c r="E225" s="48">
        <f t="shared" ref="E225:H225" si="55">SUM(E211,E219,E223,)</f>
        <v>1.4800000000000002</v>
      </c>
      <c r="F225" s="48">
        <f t="shared" si="55"/>
        <v>20.350000000000001</v>
      </c>
      <c r="G225" s="48">
        <f t="shared" si="55"/>
        <v>108.49</v>
      </c>
      <c r="H225" s="48">
        <f t="shared" si="55"/>
        <v>2.7450000000000001</v>
      </c>
      <c r="I225" s="49"/>
    </row>
    <row r="226" spans="1:9" ht="16.5" thickBot="1">
      <c r="A226" s="164" t="s">
        <v>282</v>
      </c>
      <c r="B226" s="165"/>
      <c r="C226" s="50">
        <f>SUM(C176,C179,C210,C225,)</f>
        <v>1175</v>
      </c>
      <c r="D226" s="50">
        <f t="shared" ref="D226:H226" si="56">SUM(D176,D179,D210,D225,)</f>
        <v>28.98</v>
      </c>
      <c r="E226" s="50">
        <f t="shared" si="56"/>
        <v>30.035</v>
      </c>
      <c r="F226" s="50">
        <f t="shared" si="56"/>
        <v>125.86500000000001</v>
      </c>
      <c r="G226" s="50">
        <f t="shared" si="56"/>
        <v>902.43000000000006</v>
      </c>
      <c r="H226" s="50">
        <f t="shared" si="56"/>
        <v>56.981999999999999</v>
      </c>
      <c r="I226" s="51"/>
    </row>
    <row r="228" spans="1:9" s="95" customFormat="1">
      <c r="A228" s="100"/>
      <c r="B228" s="100"/>
    </row>
    <row r="229" spans="1:9" s="95" customFormat="1">
      <c r="A229" s="100"/>
      <c r="B229" s="100"/>
    </row>
    <row r="231" spans="1:9" ht="15.75" thickBot="1"/>
    <row r="232" spans="1:9">
      <c r="A232" s="150" t="s">
        <v>2</v>
      </c>
      <c r="B232" s="152" t="s">
        <v>3</v>
      </c>
      <c r="C232" s="154" t="s">
        <v>4</v>
      </c>
      <c r="D232" s="122" t="s">
        <v>5</v>
      </c>
      <c r="E232" s="122"/>
      <c r="F232" s="122"/>
      <c r="G232" s="122" t="s">
        <v>6</v>
      </c>
      <c r="H232" s="144" t="s">
        <v>7</v>
      </c>
      <c r="I232" s="146" t="s">
        <v>8</v>
      </c>
    </row>
    <row r="233" spans="1:9" ht="15.75" thickBot="1">
      <c r="A233" s="151"/>
      <c r="B233" s="153"/>
      <c r="C233" s="155"/>
      <c r="D233" s="5" t="s">
        <v>9</v>
      </c>
      <c r="E233" s="5" t="s">
        <v>10</v>
      </c>
      <c r="F233" s="5" t="s">
        <v>11</v>
      </c>
      <c r="G233" s="143"/>
      <c r="H233" s="145"/>
      <c r="I233" s="147"/>
    </row>
    <row r="234" spans="1:9">
      <c r="A234" s="137" t="s">
        <v>559</v>
      </c>
      <c r="B234" s="148"/>
      <c r="C234" s="148"/>
      <c r="D234" s="148"/>
      <c r="E234" s="148"/>
      <c r="F234" s="148"/>
      <c r="G234" s="148"/>
      <c r="H234" s="148"/>
      <c r="I234" s="149"/>
    </row>
    <row r="235" spans="1:9">
      <c r="A235" s="6" t="s">
        <v>13</v>
      </c>
      <c r="B235" s="97" t="s">
        <v>14</v>
      </c>
      <c r="C235" s="7" t="s">
        <v>15</v>
      </c>
      <c r="D235" s="7">
        <f>SUM(D236,)</f>
        <v>0.06</v>
      </c>
      <c r="E235" s="7">
        <f t="shared" ref="E235:H235" si="57">SUM(E236,)</f>
        <v>3.08</v>
      </c>
      <c r="F235" s="7">
        <f t="shared" si="57"/>
        <v>0.08</v>
      </c>
      <c r="G235" s="7">
        <f t="shared" si="57"/>
        <v>28.3</v>
      </c>
      <c r="H235" s="7">
        <f t="shared" si="57"/>
        <v>0</v>
      </c>
      <c r="I235" s="8" t="s">
        <v>16</v>
      </c>
    </row>
    <row r="236" spans="1:9">
      <c r="A236" s="107"/>
      <c r="B236" s="98" t="s">
        <v>14</v>
      </c>
      <c r="C236" s="9" t="s">
        <v>17</v>
      </c>
      <c r="D236" s="10">
        <v>0.06</v>
      </c>
      <c r="E236" s="10">
        <v>3.08</v>
      </c>
      <c r="F236" s="10">
        <v>0.08</v>
      </c>
      <c r="G236" s="10">
        <v>28.3</v>
      </c>
      <c r="H236" s="10">
        <v>0</v>
      </c>
      <c r="I236" s="11"/>
    </row>
    <row r="237" spans="1:9">
      <c r="A237" s="6" t="s">
        <v>13</v>
      </c>
      <c r="B237" s="97" t="s">
        <v>23</v>
      </c>
      <c r="C237" s="7" t="s">
        <v>24</v>
      </c>
      <c r="D237" s="7">
        <f>SUM(D238,)</f>
        <v>1.98</v>
      </c>
      <c r="E237" s="7">
        <f t="shared" ref="E237:H237" si="58">SUM(E238,)</f>
        <v>0.27</v>
      </c>
      <c r="F237" s="7">
        <f t="shared" si="58"/>
        <v>11.4</v>
      </c>
      <c r="G237" s="7">
        <f t="shared" si="58"/>
        <v>59.7</v>
      </c>
      <c r="H237" s="7">
        <f t="shared" si="58"/>
        <v>0</v>
      </c>
      <c r="I237" s="8" t="s">
        <v>25</v>
      </c>
    </row>
    <row r="238" spans="1:9">
      <c r="A238" s="107"/>
      <c r="B238" s="98" t="s">
        <v>26</v>
      </c>
      <c r="C238" s="9" t="s">
        <v>27</v>
      </c>
      <c r="D238" s="10">
        <v>1.98</v>
      </c>
      <c r="E238" s="10">
        <v>0.27</v>
      </c>
      <c r="F238" s="10">
        <v>11.4</v>
      </c>
      <c r="G238" s="10">
        <v>59.7</v>
      </c>
      <c r="H238" s="10">
        <v>0</v>
      </c>
      <c r="I238" s="11"/>
    </row>
    <row r="239" spans="1:9" ht="15" customHeight="1">
      <c r="A239" s="6" t="s">
        <v>13</v>
      </c>
      <c r="B239" s="97" t="s">
        <v>567</v>
      </c>
      <c r="C239" s="7" t="s">
        <v>573</v>
      </c>
      <c r="D239" s="7">
        <f>SUM(D240:D247)</f>
        <v>23.320000000000004</v>
      </c>
      <c r="E239" s="7">
        <f t="shared" ref="E239:H239" si="59">SUM(E240:E247)</f>
        <v>16.03</v>
      </c>
      <c r="F239" s="7">
        <f t="shared" si="59"/>
        <v>20.13</v>
      </c>
      <c r="G239" s="7">
        <f t="shared" si="59"/>
        <v>317.31</v>
      </c>
      <c r="H239" s="7">
        <f t="shared" si="59"/>
        <v>1.3599999999999999</v>
      </c>
      <c r="I239" s="8" t="s">
        <v>151</v>
      </c>
    </row>
    <row r="240" spans="1:9">
      <c r="A240" s="107"/>
      <c r="B240" s="98" t="s">
        <v>100</v>
      </c>
      <c r="C240" s="35" t="s">
        <v>522</v>
      </c>
      <c r="D240" s="19">
        <v>0.14000000000000001</v>
      </c>
      <c r="E240" s="19">
        <v>0.03</v>
      </c>
      <c r="F240" s="19">
        <v>3.27</v>
      </c>
      <c r="G240" s="19">
        <v>13.07</v>
      </c>
      <c r="H240" s="19">
        <v>0</v>
      </c>
      <c r="I240" s="20"/>
    </row>
    <row r="241" spans="1:9">
      <c r="A241" s="107"/>
      <c r="B241" s="98" t="s">
        <v>565</v>
      </c>
      <c r="C241" s="35" t="s">
        <v>572</v>
      </c>
      <c r="D241" s="19">
        <v>1.19</v>
      </c>
      <c r="E241" s="19">
        <v>0.12</v>
      </c>
      <c r="F241" s="19">
        <v>8.15</v>
      </c>
      <c r="G241" s="19">
        <v>38.46</v>
      </c>
      <c r="H241" s="19">
        <v>0</v>
      </c>
      <c r="I241" s="20"/>
    </row>
    <row r="242" spans="1:9">
      <c r="A242" s="107"/>
      <c r="B242" s="98" t="s">
        <v>566</v>
      </c>
      <c r="C242" s="35" t="s">
        <v>571</v>
      </c>
      <c r="D242" s="19">
        <v>19.010000000000002</v>
      </c>
      <c r="E242" s="19">
        <v>10.25</v>
      </c>
      <c r="F242" s="19">
        <v>2.2799999999999998</v>
      </c>
      <c r="G242" s="19">
        <v>176.81</v>
      </c>
      <c r="H242" s="19">
        <v>0.56899999999999995</v>
      </c>
      <c r="I242" s="20"/>
    </row>
    <row r="243" spans="1:9">
      <c r="A243" s="107"/>
      <c r="B243" s="98" t="s">
        <v>14</v>
      </c>
      <c r="C243" s="35" t="s">
        <v>569</v>
      </c>
      <c r="D243" s="19">
        <v>0.04</v>
      </c>
      <c r="E243" s="19">
        <v>2.0299999999999998</v>
      </c>
      <c r="F243" s="19">
        <v>0.06</v>
      </c>
      <c r="G243" s="19">
        <v>18.68</v>
      </c>
      <c r="H243" s="19">
        <v>0</v>
      </c>
      <c r="I243" s="20"/>
    </row>
    <row r="244" spans="1:9">
      <c r="A244" s="107"/>
      <c r="B244" s="98" t="s">
        <v>159</v>
      </c>
      <c r="C244" s="9" t="s">
        <v>574</v>
      </c>
      <c r="D244" s="10">
        <v>0.22</v>
      </c>
      <c r="E244" s="10">
        <v>0.8</v>
      </c>
      <c r="F244" s="10">
        <v>0.31</v>
      </c>
      <c r="G244" s="10">
        <v>9.52</v>
      </c>
      <c r="H244" s="10">
        <v>0.04</v>
      </c>
      <c r="I244" s="11"/>
    </row>
    <row r="245" spans="1:9">
      <c r="A245" s="107"/>
      <c r="B245" s="98" t="s">
        <v>103</v>
      </c>
      <c r="C245" s="35" t="s">
        <v>570</v>
      </c>
      <c r="D245" s="19">
        <v>1.67</v>
      </c>
      <c r="E245" s="19">
        <v>1.85</v>
      </c>
      <c r="F245" s="19">
        <v>2.71</v>
      </c>
      <c r="G245" s="19">
        <v>34.65</v>
      </c>
      <c r="H245" s="19">
        <v>0.751</v>
      </c>
      <c r="I245" s="20"/>
    </row>
    <row r="246" spans="1:9">
      <c r="A246" s="107"/>
      <c r="B246" s="98" t="s">
        <v>102</v>
      </c>
      <c r="C246" s="35" t="s">
        <v>569</v>
      </c>
      <c r="D246" s="19">
        <v>0</v>
      </c>
      <c r="E246" s="19">
        <v>0</v>
      </c>
      <c r="F246" s="19">
        <v>3.29</v>
      </c>
      <c r="G246" s="19">
        <v>13.17</v>
      </c>
      <c r="H246" s="19">
        <v>0</v>
      </c>
      <c r="I246" s="20"/>
    </row>
    <row r="247" spans="1:9">
      <c r="A247" s="107"/>
      <c r="B247" s="98" t="s">
        <v>299</v>
      </c>
      <c r="C247" s="35" t="s">
        <v>568</v>
      </c>
      <c r="D247" s="19">
        <v>1.05</v>
      </c>
      <c r="E247" s="19">
        <v>0.95</v>
      </c>
      <c r="F247" s="19">
        <v>0.06</v>
      </c>
      <c r="G247" s="19">
        <v>12.95</v>
      </c>
      <c r="H247" s="19">
        <v>0</v>
      </c>
      <c r="I247" s="20"/>
    </row>
    <row r="248" spans="1:9">
      <c r="A248" s="6" t="s">
        <v>13</v>
      </c>
      <c r="B248" s="97" t="s">
        <v>550</v>
      </c>
      <c r="C248" s="7" t="s">
        <v>73</v>
      </c>
      <c r="D248" s="7">
        <f>SUM(D249:D251)</f>
        <v>0.09</v>
      </c>
      <c r="E248" s="7">
        <f t="shared" ref="E248:H248" si="60">SUM(E249:E251)</f>
        <v>0.02</v>
      </c>
      <c r="F248" s="7">
        <f t="shared" si="60"/>
        <v>6.76</v>
      </c>
      <c r="G248" s="7">
        <f t="shared" si="60"/>
        <v>27.529999999999998</v>
      </c>
      <c r="H248" s="7">
        <f t="shared" si="60"/>
        <v>4.4999999999999998E-2</v>
      </c>
      <c r="I248" s="8" t="s">
        <v>551</v>
      </c>
    </row>
    <row r="249" spans="1:9">
      <c r="A249" s="105"/>
      <c r="B249" s="98" t="s">
        <v>552</v>
      </c>
      <c r="C249" s="9" t="s">
        <v>111</v>
      </c>
      <c r="D249" s="10">
        <v>0.09</v>
      </c>
      <c r="E249" s="10">
        <v>0.02</v>
      </c>
      <c r="F249" s="10">
        <v>0.02</v>
      </c>
      <c r="G249" s="10">
        <v>0.63</v>
      </c>
      <c r="H249" s="10">
        <v>4.4999999999999998E-2</v>
      </c>
      <c r="I249" s="11"/>
    </row>
    <row r="250" spans="1:9">
      <c r="A250" s="105"/>
      <c r="B250" s="98" t="s">
        <v>104</v>
      </c>
      <c r="C250" s="9" t="s">
        <v>224</v>
      </c>
      <c r="D250" s="10">
        <v>0</v>
      </c>
      <c r="E250" s="10">
        <v>0</v>
      </c>
      <c r="F250" s="10">
        <v>0</v>
      </c>
      <c r="G250" s="10">
        <v>0</v>
      </c>
      <c r="H250" s="10">
        <v>0</v>
      </c>
      <c r="I250" s="11"/>
    </row>
    <row r="251" spans="1:9">
      <c r="A251" s="105"/>
      <c r="B251" s="98" t="s">
        <v>102</v>
      </c>
      <c r="C251" s="10" t="s">
        <v>314</v>
      </c>
      <c r="D251" s="10">
        <v>0</v>
      </c>
      <c r="E251" s="10">
        <v>0</v>
      </c>
      <c r="F251" s="10">
        <v>6.74</v>
      </c>
      <c r="G251" s="10">
        <v>26.9</v>
      </c>
      <c r="H251" s="10">
        <v>0</v>
      </c>
      <c r="I251" s="11"/>
    </row>
    <row r="252" spans="1:9">
      <c r="A252" s="161" t="s">
        <v>119</v>
      </c>
      <c r="B252" s="162"/>
      <c r="C252" s="36">
        <v>350</v>
      </c>
      <c r="D252" s="36">
        <f>SUM(D235,D237,D239,D248,)</f>
        <v>25.450000000000003</v>
      </c>
      <c r="E252" s="36">
        <f t="shared" ref="E252:H252" si="61">SUM(E235,E237,E239,E248,)</f>
        <v>19.400000000000002</v>
      </c>
      <c r="F252" s="36">
        <f t="shared" si="61"/>
        <v>38.369999999999997</v>
      </c>
      <c r="G252" s="36">
        <f t="shared" si="61"/>
        <v>432.84</v>
      </c>
      <c r="H252" s="36">
        <f t="shared" si="61"/>
        <v>1.4049999999999998</v>
      </c>
      <c r="I252" s="36"/>
    </row>
    <row r="253" spans="1:9">
      <c r="A253" s="6" t="s">
        <v>120</v>
      </c>
      <c r="B253" s="97" t="s">
        <v>326</v>
      </c>
      <c r="C253" s="7" t="s">
        <v>327</v>
      </c>
      <c r="D253" s="7">
        <f>SUM(D254,)</f>
        <v>0.38</v>
      </c>
      <c r="E253" s="7">
        <f t="shared" ref="E253:H253" si="62">SUM(E254,)</f>
        <v>0.38</v>
      </c>
      <c r="F253" s="7">
        <f t="shared" si="62"/>
        <v>8.5500000000000007</v>
      </c>
      <c r="G253" s="7">
        <f t="shared" si="62"/>
        <v>42.75</v>
      </c>
      <c r="H253" s="7">
        <f t="shared" si="62"/>
        <v>156.75</v>
      </c>
      <c r="I253" s="8" t="s">
        <v>328</v>
      </c>
    </row>
    <row r="254" spans="1:9">
      <c r="A254" s="107"/>
      <c r="B254" s="98" t="s">
        <v>430</v>
      </c>
      <c r="C254" s="10" t="s">
        <v>581</v>
      </c>
      <c r="D254" s="10">
        <v>0.38</v>
      </c>
      <c r="E254" s="10">
        <v>0.38</v>
      </c>
      <c r="F254" s="10">
        <v>8.5500000000000007</v>
      </c>
      <c r="G254" s="10">
        <v>42.75</v>
      </c>
      <c r="H254" s="10">
        <v>156.75</v>
      </c>
      <c r="I254" s="11"/>
    </row>
    <row r="255" spans="1:9">
      <c r="A255" s="135" t="s">
        <v>119</v>
      </c>
      <c r="B255" s="136"/>
      <c r="C255" s="36">
        <v>95</v>
      </c>
      <c r="D255" s="36">
        <f>SUM(D253,)</f>
        <v>0.38</v>
      </c>
      <c r="E255" s="36">
        <f t="shared" ref="E255:H255" si="63">SUM(E253,)</f>
        <v>0.38</v>
      </c>
      <c r="F255" s="36">
        <f t="shared" si="63"/>
        <v>8.5500000000000007</v>
      </c>
      <c r="G255" s="36">
        <f t="shared" si="63"/>
        <v>42.75</v>
      </c>
      <c r="H255" s="36">
        <f t="shared" si="63"/>
        <v>156.75</v>
      </c>
      <c r="I255" s="37"/>
    </row>
    <row r="256" spans="1:9" ht="16.5" customHeight="1">
      <c r="A256" s="6" t="s">
        <v>114</v>
      </c>
      <c r="B256" s="97" t="s">
        <v>582</v>
      </c>
      <c r="C256" s="7" t="s">
        <v>24</v>
      </c>
      <c r="D256" s="7">
        <f>SUM(D257:D261)</f>
        <v>0.46</v>
      </c>
      <c r="E256" s="7">
        <f>SUM(E257:E261)</f>
        <v>1.8800000000000001</v>
      </c>
      <c r="F256" s="7">
        <f>SUM(F257:F261)</f>
        <v>2.73</v>
      </c>
      <c r="G256" s="7">
        <f>SUM(G257:G261)</f>
        <v>29.77</v>
      </c>
      <c r="H256" s="7">
        <f>SUM(H257:H261)</f>
        <v>2.835</v>
      </c>
      <c r="I256" s="8" t="s">
        <v>583</v>
      </c>
    </row>
    <row r="257" spans="1:9">
      <c r="A257" s="107"/>
      <c r="B257" s="98" t="s">
        <v>190</v>
      </c>
      <c r="C257" s="9" t="s">
        <v>584</v>
      </c>
      <c r="D257" s="10">
        <v>0.15</v>
      </c>
      <c r="E257" s="10">
        <v>0.03</v>
      </c>
      <c r="F257" s="10">
        <v>1.22</v>
      </c>
      <c r="G257" s="10">
        <v>5.78</v>
      </c>
      <c r="H257" s="10">
        <v>1.5</v>
      </c>
      <c r="I257" s="11"/>
    </row>
    <row r="258" spans="1:9" ht="15.75" customHeight="1">
      <c r="A258" s="107"/>
      <c r="B258" s="98" t="s">
        <v>585</v>
      </c>
      <c r="C258" s="9" t="s">
        <v>586</v>
      </c>
      <c r="D258" s="10">
        <v>0.16</v>
      </c>
      <c r="E258" s="10">
        <v>0.03</v>
      </c>
      <c r="F258" s="10">
        <v>0.84</v>
      </c>
      <c r="G258" s="10">
        <v>4.3499999999999996</v>
      </c>
      <c r="H258" s="10">
        <v>0.36</v>
      </c>
      <c r="I258" s="11"/>
    </row>
    <row r="259" spans="1:9">
      <c r="A259" s="107"/>
      <c r="B259" s="98" t="s">
        <v>587</v>
      </c>
      <c r="C259" s="9" t="s">
        <v>588</v>
      </c>
      <c r="D259" s="10">
        <v>0.1</v>
      </c>
      <c r="E259" s="10">
        <v>0.01</v>
      </c>
      <c r="F259" s="10">
        <v>0.52</v>
      </c>
      <c r="G259" s="10">
        <v>2.62</v>
      </c>
      <c r="H259" s="10">
        <v>0.375</v>
      </c>
      <c r="I259" s="11"/>
    </row>
    <row r="260" spans="1:9">
      <c r="A260" s="107"/>
      <c r="B260" s="98" t="s">
        <v>256</v>
      </c>
      <c r="C260" s="9" t="s">
        <v>170</v>
      </c>
      <c r="D260" s="10">
        <v>0</v>
      </c>
      <c r="E260" s="10">
        <v>1.8</v>
      </c>
      <c r="F260" s="10">
        <v>0</v>
      </c>
      <c r="G260" s="10">
        <v>16.18</v>
      </c>
      <c r="H260" s="10">
        <v>0</v>
      </c>
      <c r="I260" s="11"/>
    </row>
    <row r="261" spans="1:9">
      <c r="A261" s="107"/>
      <c r="B261" s="98" t="s">
        <v>589</v>
      </c>
      <c r="C261" s="9" t="s">
        <v>352</v>
      </c>
      <c r="D261" s="10">
        <v>0.05</v>
      </c>
      <c r="E261" s="10">
        <v>0.01</v>
      </c>
      <c r="F261" s="10">
        <v>0.15</v>
      </c>
      <c r="G261" s="10">
        <v>0.84</v>
      </c>
      <c r="H261" s="10">
        <v>0.6</v>
      </c>
      <c r="I261" s="11"/>
    </row>
    <row r="262" spans="1:9" ht="15" customHeight="1">
      <c r="A262" s="6" t="s">
        <v>114</v>
      </c>
      <c r="B262" s="97" t="s">
        <v>600</v>
      </c>
      <c r="C262" s="7" t="s">
        <v>73</v>
      </c>
      <c r="D262" s="7">
        <f>SUM(D263:D269)</f>
        <v>1.9</v>
      </c>
      <c r="E262" s="7">
        <f t="shared" ref="E262:H262" si="64">SUM(E263:E269)</f>
        <v>0.99</v>
      </c>
      <c r="F262" s="7">
        <f t="shared" si="64"/>
        <v>12.25</v>
      </c>
      <c r="G262" s="7">
        <f t="shared" si="64"/>
        <v>65.94</v>
      </c>
      <c r="H262" s="7">
        <f t="shared" si="64"/>
        <v>8.91</v>
      </c>
      <c r="I262" s="8" t="s">
        <v>601</v>
      </c>
    </row>
    <row r="263" spans="1:9">
      <c r="A263" s="107"/>
      <c r="B263" s="98" t="s">
        <v>190</v>
      </c>
      <c r="C263" s="9" t="s">
        <v>602</v>
      </c>
      <c r="D263" s="10">
        <v>0.84</v>
      </c>
      <c r="E263" s="10">
        <v>0.17</v>
      </c>
      <c r="F263" s="10">
        <v>6.85</v>
      </c>
      <c r="G263" s="10">
        <v>32.340000000000003</v>
      </c>
      <c r="H263" s="10">
        <v>8.4</v>
      </c>
      <c r="I263" s="11"/>
    </row>
    <row r="264" spans="1:9">
      <c r="A264" s="107"/>
      <c r="B264" s="98" t="s">
        <v>153</v>
      </c>
      <c r="C264" s="9" t="s">
        <v>167</v>
      </c>
      <c r="D264" s="10">
        <v>0.12</v>
      </c>
      <c r="E264" s="10">
        <v>0.01</v>
      </c>
      <c r="F264" s="10">
        <v>0.66</v>
      </c>
      <c r="G264" s="10">
        <v>3.36</v>
      </c>
      <c r="H264" s="10">
        <v>0.48</v>
      </c>
      <c r="I264" s="11"/>
    </row>
    <row r="265" spans="1:9">
      <c r="A265" s="107"/>
      <c r="B265" s="98" t="s">
        <v>157</v>
      </c>
      <c r="C265" s="9" t="s">
        <v>193</v>
      </c>
      <c r="D265" s="10">
        <v>0.09</v>
      </c>
      <c r="E265" s="10">
        <v>0.01</v>
      </c>
      <c r="F265" s="10">
        <v>0.52</v>
      </c>
      <c r="G265" s="10">
        <v>2.58</v>
      </c>
      <c r="H265" s="10">
        <v>0</v>
      </c>
      <c r="I265" s="11"/>
    </row>
    <row r="266" spans="1:9">
      <c r="A266" s="107"/>
      <c r="B266" s="98" t="s">
        <v>159</v>
      </c>
      <c r="C266" s="9" t="s">
        <v>194</v>
      </c>
      <c r="D266" s="10">
        <v>0.16</v>
      </c>
      <c r="E266" s="10">
        <v>0.6</v>
      </c>
      <c r="F266" s="10">
        <v>0.23</v>
      </c>
      <c r="G266" s="10">
        <v>7.14</v>
      </c>
      <c r="H266" s="10">
        <v>0.03</v>
      </c>
      <c r="I266" s="11"/>
    </row>
    <row r="267" spans="1:9">
      <c r="A267" s="107"/>
      <c r="B267" s="98" t="s">
        <v>104</v>
      </c>
      <c r="C267" s="9" t="s">
        <v>124</v>
      </c>
      <c r="D267" s="10">
        <v>0</v>
      </c>
      <c r="E267" s="10">
        <v>0</v>
      </c>
      <c r="F267" s="10">
        <v>0</v>
      </c>
      <c r="G267" s="10">
        <v>0</v>
      </c>
      <c r="H267" s="10">
        <v>0</v>
      </c>
      <c r="I267" s="11"/>
    </row>
    <row r="268" spans="1:9" ht="15" customHeight="1">
      <c r="A268" s="107"/>
      <c r="B268" s="98" t="s">
        <v>101</v>
      </c>
      <c r="C268" s="9" t="s">
        <v>195</v>
      </c>
      <c r="D268" s="10">
        <v>0</v>
      </c>
      <c r="E268" s="10">
        <v>0</v>
      </c>
      <c r="F268" s="10">
        <v>0</v>
      </c>
      <c r="G268" s="10">
        <v>0</v>
      </c>
      <c r="H268" s="10">
        <v>0</v>
      </c>
      <c r="I268" s="11"/>
    </row>
    <row r="269" spans="1:9">
      <c r="A269" s="107"/>
      <c r="B269" s="98" t="s">
        <v>603</v>
      </c>
      <c r="C269" s="9" t="s">
        <v>194</v>
      </c>
      <c r="D269" s="10">
        <v>0.69</v>
      </c>
      <c r="E269" s="10">
        <v>0.2</v>
      </c>
      <c r="F269" s="10">
        <v>3.99</v>
      </c>
      <c r="G269" s="10">
        <v>20.52</v>
      </c>
      <c r="H269" s="10">
        <v>0</v>
      </c>
      <c r="I269" s="11"/>
    </row>
    <row r="270" spans="1:9" ht="15" customHeight="1">
      <c r="A270" s="6" t="s">
        <v>114</v>
      </c>
      <c r="B270" s="97" t="s">
        <v>609</v>
      </c>
      <c r="C270" s="7" t="s">
        <v>138</v>
      </c>
      <c r="D270" s="7">
        <f>SUM(D271:D274)</f>
        <v>7.79</v>
      </c>
      <c r="E270" s="7">
        <f t="shared" ref="E270:H270" si="65">SUM(E271:E274)</f>
        <v>7.26</v>
      </c>
      <c r="F270" s="7">
        <f t="shared" si="65"/>
        <v>5.0600000000000005</v>
      </c>
      <c r="G270" s="7">
        <f t="shared" si="65"/>
        <v>116.88000000000001</v>
      </c>
      <c r="H270" s="7">
        <f t="shared" si="65"/>
        <v>0.73199999999999998</v>
      </c>
      <c r="I270" s="8" t="s">
        <v>610</v>
      </c>
    </row>
    <row r="271" spans="1:9" ht="16.5" customHeight="1">
      <c r="A271" s="107"/>
      <c r="B271" s="98" t="s">
        <v>79</v>
      </c>
      <c r="C271" s="9" t="s">
        <v>611</v>
      </c>
      <c r="D271" s="10">
        <v>0.34</v>
      </c>
      <c r="E271" s="10">
        <v>0.39</v>
      </c>
      <c r="F271" s="10">
        <v>0.53</v>
      </c>
      <c r="G271" s="10">
        <v>7.09</v>
      </c>
      <c r="H271" s="10">
        <v>6.8000000000000005E-2</v>
      </c>
      <c r="I271" s="11"/>
    </row>
    <row r="272" spans="1:9">
      <c r="A272" s="107"/>
      <c r="B272" s="98" t="s">
        <v>612</v>
      </c>
      <c r="C272" s="9" t="s">
        <v>613</v>
      </c>
      <c r="D272" s="10">
        <v>6.71</v>
      </c>
      <c r="E272" s="10">
        <v>6.78</v>
      </c>
      <c r="F272" s="10">
        <v>0</v>
      </c>
      <c r="G272" s="10">
        <v>87.76</v>
      </c>
      <c r="H272" s="10">
        <v>0.66400000000000003</v>
      </c>
      <c r="I272" s="11"/>
    </row>
    <row r="273" spans="1:9" ht="16.5" customHeight="1">
      <c r="A273" s="107"/>
      <c r="B273" s="98" t="s">
        <v>614</v>
      </c>
      <c r="C273" s="9" t="s">
        <v>615</v>
      </c>
      <c r="D273" s="10">
        <v>0.74</v>
      </c>
      <c r="E273" s="10">
        <v>0.09</v>
      </c>
      <c r="F273" s="10">
        <v>4.53</v>
      </c>
      <c r="G273" s="10">
        <v>22.03</v>
      </c>
      <c r="H273" s="10">
        <v>0</v>
      </c>
      <c r="I273" s="11"/>
    </row>
    <row r="274" spans="1:9" ht="16.5" customHeight="1">
      <c r="A274" s="107"/>
      <c r="B274" s="98" t="s">
        <v>101</v>
      </c>
      <c r="C274" s="9" t="s">
        <v>355</v>
      </c>
      <c r="D274" s="10">
        <v>0</v>
      </c>
      <c r="E274" s="10">
        <v>0</v>
      </c>
      <c r="F274" s="10">
        <v>0</v>
      </c>
      <c r="G274" s="10">
        <v>0</v>
      </c>
      <c r="H274" s="10">
        <v>0</v>
      </c>
      <c r="I274" s="11"/>
    </row>
    <row r="275" spans="1:9">
      <c r="A275" s="6" t="s">
        <v>114</v>
      </c>
      <c r="B275" s="97" t="s">
        <v>634</v>
      </c>
      <c r="C275" s="7" t="s">
        <v>210</v>
      </c>
      <c r="D275" s="7">
        <f>SUM(D276:D282)</f>
        <v>2.9299999999999997</v>
      </c>
      <c r="E275" s="7">
        <f t="shared" ref="E275:H275" si="66">SUM(E276:E282)</f>
        <v>3.3599999999999994</v>
      </c>
      <c r="F275" s="7">
        <f t="shared" si="66"/>
        <v>13.170000000000002</v>
      </c>
      <c r="G275" s="7">
        <f t="shared" si="66"/>
        <v>95.67</v>
      </c>
      <c r="H275" s="7">
        <f t="shared" si="66"/>
        <v>23.352999999999998</v>
      </c>
      <c r="I275" s="8" t="s">
        <v>635</v>
      </c>
    </row>
    <row r="276" spans="1:9">
      <c r="A276" s="107"/>
      <c r="B276" s="98" t="s">
        <v>188</v>
      </c>
      <c r="C276" s="9" t="s">
        <v>636</v>
      </c>
      <c r="D276" s="10">
        <v>0.51</v>
      </c>
      <c r="E276" s="10">
        <v>0.03</v>
      </c>
      <c r="F276" s="10">
        <v>1.32</v>
      </c>
      <c r="G276" s="10">
        <v>7.88</v>
      </c>
      <c r="H276" s="10">
        <v>12.672000000000001</v>
      </c>
      <c r="I276" s="11"/>
    </row>
    <row r="277" spans="1:9">
      <c r="A277" s="107"/>
      <c r="B277" s="98" t="s">
        <v>190</v>
      </c>
      <c r="C277" s="9" t="s">
        <v>637</v>
      </c>
      <c r="D277" s="10">
        <v>0.89</v>
      </c>
      <c r="E277" s="10">
        <v>0.18</v>
      </c>
      <c r="F277" s="10">
        <v>7.28</v>
      </c>
      <c r="G277" s="10">
        <v>34.39</v>
      </c>
      <c r="H277" s="10">
        <v>8.9320000000000004</v>
      </c>
      <c r="I277" s="11"/>
    </row>
    <row r="278" spans="1:9">
      <c r="A278" s="107"/>
      <c r="B278" s="98" t="s">
        <v>153</v>
      </c>
      <c r="C278" s="9" t="s">
        <v>638</v>
      </c>
      <c r="D278" s="10">
        <v>0.34</v>
      </c>
      <c r="E278" s="10">
        <v>0.03</v>
      </c>
      <c r="F278" s="10">
        <v>1.82</v>
      </c>
      <c r="G278" s="10">
        <v>9.24</v>
      </c>
      <c r="H278" s="10">
        <v>1.32</v>
      </c>
      <c r="I278" s="11"/>
    </row>
    <row r="279" spans="1:9">
      <c r="A279" s="107"/>
      <c r="B279" s="98" t="s">
        <v>14</v>
      </c>
      <c r="C279" s="9" t="s">
        <v>569</v>
      </c>
      <c r="D279" s="10">
        <v>0.04</v>
      </c>
      <c r="E279" s="10">
        <v>2.0299999999999998</v>
      </c>
      <c r="F279" s="10">
        <v>0.06</v>
      </c>
      <c r="G279" s="10">
        <v>18.68</v>
      </c>
      <c r="H279" s="10">
        <v>0</v>
      </c>
      <c r="I279" s="11"/>
    </row>
    <row r="280" spans="1:9">
      <c r="A280" s="107"/>
      <c r="B280" s="98" t="s">
        <v>157</v>
      </c>
      <c r="C280" s="9" t="s">
        <v>639</v>
      </c>
      <c r="D280" s="10">
        <v>0.19</v>
      </c>
      <c r="E280" s="10">
        <v>0.03</v>
      </c>
      <c r="F280" s="10">
        <v>1.1399999999999999</v>
      </c>
      <c r="G280" s="10">
        <v>5.68</v>
      </c>
      <c r="H280" s="10">
        <v>0</v>
      </c>
      <c r="I280" s="11"/>
    </row>
    <row r="281" spans="1:9">
      <c r="A281" s="107"/>
      <c r="B281" s="98" t="s">
        <v>103</v>
      </c>
      <c r="C281" s="9" t="s">
        <v>640</v>
      </c>
      <c r="D281" s="10">
        <v>0.96</v>
      </c>
      <c r="E281" s="10">
        <v>1.06</v>
      </c>
      <c r="F281" s="10">
        <v>1.55</v>
      </c>
      <c r="G281" s="10">
        <v>19.8</v>
      </c>
      <c r="H281" s="10">
        <v>0.42899999999999999</v>
      </c>
      <c r="I281" s="11"/>
    </row>
    <row r="282" spans="1:9" ht="15" customHeight="1">
      <c r="A282" s="107"/>
      <c r="B282" s="98" t="s">
        <v>101</v>
      </c>
      <c r="C282" s="9" t="s">
        <v>641</v>
      </c>
      <c r="D282" s="10">
        <v>0</v>
      </c>
      <c r="E282" s="10">
        <v>0</v>
      </c>
      <c r="F282" s="10">
        <v>0</v>
      </c>
      <c r="G282" s="10">
        <v>0</v>
      </c>
      <c r="H282" s="10">
        <v>0</v>
      </c>
      <c r="I282" s="11"/>
    </row>
    <row r="283" spans="1:9" ht="16.5" customHeight="1">
      <c r="A283" s="6" t="s">
        <v>114</v>
      </c>
      <c r="B283" s="97" t="s">
        <v>428</v>
      </c>
      <c r="C283" s="7" t="s">
        <v>73</v>
      </c>
      <c r="D283" s="7">
        <f>SUM(D284:D286)</f>
        <v>5.1999999999999998E-2</v>
      </c>
      <c r="E283" s="7">
        <f t="shared" ref="E283:H283" si="67">SUM(E284:E286)</f>
        <v>5.1999999999999998E-2</v>
      </c>
      <c r="F283" s="7">
        <f t="shared" si="67"/>
        <v>7.1680000000000001</v>
      </c>
      <c r="G283" s="7">
        <f t="shared" si="67"/>
        <v>29.840000000000003</v>
      </c>
      <c r="H283" s="7">
        <f t="shared" si="67"/>
        <v>21.65</v>
      </c>
      <c r="I283" s="8" t="s">
        <v>429</v>
      </c>
    </row>
    <row r="284" spans="1:9">
      <c r="A284" s="107"/>
      <c r="B284" s="98" t="s">
        <v>104</v>
      </c>
      <c r="C284" s="9" t="s">
        <v>124</v>
      </c>
      <c r="D284" s="10">
        <v>0</v>
      </c>
      <c r="E284" s="10">
        <v>0</v>
      </c>
      <c r="F284" s="10">
        <v>0</v>
      </c>
      <c r="G284" s="10">
        <v>0</v>
      </c>
      <c r="H284" s="10">
        <v>0</v>
      </c>
      <c r="I284" s="11"/>
    </row>
    <row r="285" spans="1:9">
      <c r="A285" s="107"/>
      <c r="B285" s="98" t="s">
        <v>102</v>
      </c>
      <c r="C285" s="44" t="s">
        <v>194</v>
      </c>
      <c r="D285" s="10">
        <v>0</v>
      </c>
      <c r="E285" s="10">
        <v>0</v>
      </c>
      <c r="F285" s="10">
        <v>5.9880000000000004</v>
      </c>
      <c r="G285" s="10">
        <v>23.94</v>
      </c>
      <c r="H285" s="10">
        <v>0</v>
      </c>
      <c r="I285" s="11"/>
    </row>
    <row r="286" spans="1:9">
      <c r="A286" s="107"/>
      <c r="B286" s="98" t="s">
        <v>430</v>
      </c>
      <c r="C286" s="10" t="s">
        <v>431</v>
      </c>
      <c r="D286" s="10">
        <v>5.1999999999999998E-2</v>
      </c>
      <c r="E286" s="10">
        <v>5.1999999999999998E-2</v>
      </c>
      <c r="F286" s="10">
        <v>1.18</v>
      </c>
      <c r="G286" s="10">
        <v>5.9</v>
      </c>
      <c r="H286" s="10">
        <v>21.65</v>
      </c>
      <c r="I286" s="11"/>
    </row>
    <row r="287" spans="1:9">
      <c r="A287" s="6" t="s">
        <v>114</v>
      </c>
      <c r="B287" s="97" t="s">
        <v>231</v>
      </c>
      <c r="C287" s="7" t="s">
        <v>24</v>
      </c>
      <c r="D287" s="7">
        <f>SUM(D288,)</f>
        <v>1.08</v>
      </c>
      <c r="E287" s="7">
        <f t="shared" ref="E287:H287" si="68">SUM(E288,)</f>
        <v>0.27</v>
      </c>
      <c r="F287" s="7">
        <f t="shared" si="68"/>
        <v>9.36</v>
      </c>
      <c r="G287" s="7">
        <f t="shared" si="68"/>
        <v>44.55</v>
      </c>
      <c r="H287" s="7">
        <f t="shared" si="68"/>
        <v>0</v>
      </c>
      <c r="I287" s="8" t="s">
        <v>232</v>
      </c>
    </row>
    <row r="288" spans="1:9">
      <c r="A288" s="107"/>
      <c r="B288" s="98" t="s">
        <v>233</v>
      </c>
      <c r="C288" s="9" t="s">
        <v>27</v>
      </c>
      <c r="D288" s="10">
        <v>1.08</v>
      </c>
      <c r="E288" s="10">
        <v>0.27</v>
      </c>
      <c r="F288" s="10">
        <v>9.36</v>
      </c>
      <c r="G288" s="10">
        <v>44.55</v>
      </c>
      <c r="H288" s="10">
        <v>0</v>
      </c>
      <c r="I288" s="11"/>
    </row>
    <row r="289" spans="1:9">
      <c r="A289" s="135" t="s">
        <v>119</v>
      </c>
      <c r="B289" s="136"/>
      <c r="C289" s="36">
        <v>520</v>
      </c>
      <c r="D289" s="36">
        <f>SUM(D256,D262,D270,D275,D283,D287,)</f>
        <v>14.212</v>
      </c>
      <c r="E289" s="36">
        <f t="shared" ref="E289:H289" si="69">SUM(E256,E262,E270,E275,E283,E287,)</f>
        <v>13.811999999999998</v>
      </c>
      <c r="F289" s="36">
        <f t="shared" si="69"/>
        <v>49.738</v>
      </c>
      <c r="G289" s="36">
        <f t="shared" si="69"/>
        <v>382.65000000000003</v>
      </c>
      <c r="H289" s="36">
        <f t="shared" si="69"/>
        <v>57.48</v>
      </c>
      <c r="I289" s="37"/>
    </row>
    <row r="290" spans="1:9">
      <c r="A290" s="6" t="s">
        <v>242</v>
      </c>
      <c r="B290" s="97" t="s">
        <v>653</v>
      </c>
      <c r="C290" s="7" t="s">
        <v>31</v>
      </c>
      <c r="D290" s="7">
        <f>SUM(D291)</f>
        <v>5.08</v>
      </c>
      <c r="E290" s="7">
        <f t="shared" ref="E290:H290" si="70">SUM(E291)</f>
        <v>4.5999999999999996</v>
      </c>
      <c r="F290" s="7">
        <f t="shared" si="70"/>
        <v>0.28000000000000003</v>
      </c>
      <c r="G290" s="7">
        <f t="shared" si="70"/>
        <v>62.8</v>
      </c>
      <c r="H290" s="7">
        <f t="shared" si="70"/>
        <v>0</v>
      </c>
      <c r="I290" s="8" t="s">
        <v>654</v>
      </c>
    </row>
    <row r="291" spans="1:9">
      <c r="A291" s="107"/>
      <c r="B291" s="98" t="s">
        <v>299</v>
      </c>
      <c r="C291" s="9" t="s">
        <v>32</v>
      </c>
      <c r="D291" s="10">
        <v>5.08</v>
      </c>
      <c r="E291" s="10">
        <v>4.5999999999999996</v>
      </c>
      <c r="F291" s="10">
        <v>0.28000000000000003</v>
      </c>
      <c r="G291" s="10">
        <v>62.8</v>
      </c>
      <c r="H291" s="10">
        <v>0</v>
      </c>
      <c r="I291" s="11"/>
    </row>
    <row r="292" spans="1:9">
      <c r="A292" s="6" t="s">
        <v>242</v>
      </c>
      <c r="B292" s="97" t="s">
        <v>655</v>
      </c>
      <c r="C292" s="7" t="s">
        <v>73</v>
      </c>
      <c r="D292" s="7">
        <f>SUM(D293:D296)</f>
        <v>0.15</v>
      </c>
      <c r="E292" s="7">
        <f t="shared" ref="E292:H292" si="71">SUM(E293:E296)</f>
        <v>0.03</v>
      </c>
      <c r="F292" s="7">
        <f t="shared" si="71"/>
        <v>6.96</v>
      </c>
      <c r="G292" s="7">
        <f t="shared" si="71"/>
        <v>29.83</v>
      </c>
      <c r="H292" s="7">
        <f t="shared" si="71"/>
        <v>2.7450000000000001</v>
      </c>
      <c r="I292" s="8" t="s">
        <v>656</v>
      </c>
    </row>
    <row r="293" spans="1:9">
      <c r="A293" s="107"/>
      <c r="B293" s="98" t="s">
        <v>552</v>
      </c>
      <c r="C293" s="9" t="s">
        <v>111</v>
      </c>
      <c r="D293" s="10">
        <v>0.09</v>
      </c>
      <c r="E293" s="10">
        <v>0.02</v>
      </c>
      <c r="F293" s="10">
        <v>0.02</v>
      </c>
      <c r="G293" s="10">
        <v>0.63</v>
      </c>
      <c r="H293" s="10">
        <v>4.4999999999999998E-2</v>
      </c>
      <c r="I293" s="11"/>
    </row>
    <row r="294" spans="1:9">
      <c r="A294" s="107"/>
      <c r="B294" s="98" t="s">
        <v>104</v>
      </c>
      <c r="C294" s="9" t="s">
        <v>657</v>
      </c>
      <c r="D294" s="10">
        <v>0</v>
      </c>
      <c r="E294" s="10">
        <v>0</v>
      </c>
      <c r="F294" s="10">
        <v>0</v>
      </c>
      <c r="G294" s="10">
        <v>0</v>
      </c>
      <c r="H294" s="10">
        <v>0</v>
      </c>
      <c r="I294" s="11"/>
    </row>
    <row r="295" spans="1:9">
      <c r="A295" s="107"/>
      <c r="B295" s="98" t="s">
        <v>102</v>
      </c>
      <c r="C295" s="10" t="s">
        <v>314</v>
      </c>
      <c r="D295" s="10">
        <v>0</v>
      </c>
      <c r="E295" s="10">
        <v>0</v>
      </c>
      <c r="F295" s="10">
        <v>6.74</v>
      </c>
      <c r="G295" s="10">
        <v>26.9</v>
      </c>
      <c r="H295" s="10">
        <v>0</v>
      </c>
      <c r="I295" s="11"/>
    </row>
    <row r="296" spans="1:9">
      <c r="A296" s="107"/>
      <c r="B296" s="98" t="s">
        <v>658</v>
      </c>
      <c r="C296" s="9" t="s">
        <v>659</v>
      </c>
      <c r="D296" s="10">
        <v>0.06</v>
      </c>
      <c r="E296" s="10">
        <v>0.01</v>
      </c>
      <c r="F296" s="10">
        <v>0.2</v>
      </c>
      <c r="G296" s="10">
        <v>2.2999999999999998</v>
      </c>
      <c r="H296" s="10">
        <v>2.7</v>
      </c>
      <c r="I296" s="11"/>
    </row>
    <row r="297" spans="1:9">
      <c r="A297" s="6" t="s">
        <v>242</v>
      </c>
      <c r="B297" s="97" t="s">
        <v>18</v>
      </c>
      <c r="C297" s="7" t="s">
        <v>19</v>
      </c>
      <c r="D297" s="7">
        <f>SUM(D298,)</f>
        <v>0</v>
      </c>
      <c r="E297" s="7">
        <f t="shared" ref="E297:H297" si="72">SUM(E298,)</f>
        <v>0</v>
      </c>
      <c r="F297" s="7">
        <f t="shared" si="72"/>
        <v>0</v>
      </c>
      <c r="G297" s="7">
        <f t="shared" si="72"/>
        <v>0</v>
      </c>
      <c r="H297" s="7">
        <f t="shared" si="72"/>
        <v>0</v>
      </c>
      <c r="I297" s="8" t="s">
        <v>20</v>
      </c>
    </row>
    <row r="298" spans="1:9">
      <c r="A298" s="107"/>
      <c r="B298" s="98" t="s">
        <v>21</v>
      </c>
      <c r="C298" s="10" t="s">
        <v>22</v>
      </c>
      <c r="D298" s="10">
        <v>0</v>
      </c>
      <c r="E298" s="10">
        <v>0</v>
      </c>
      <c r="F298" s="10">
        <v>0</v>
      </c>
      <c r="G298" s="10">
        <v>0</v>
      </c>
      <c r="H298" s="10">
        <v>0</v>
      </c>
      <c r="I298" s="11"/>
    </row>
    <row r="299" spans="1:9">
      <c r="A299" s="6" t="s">
        <v>242</v>
      </c>
      <c r="B299" s="97" t="s">
        <v>23</v>
      </c>
      <c r="C299" s="7" t="s">
        <v>24</v>
      </c>
      <c r="D299" s="7">
        <f>SUM(D300)</f>
        <v>1.98</v>
      </c>
      <c r="E299" s="7">
        <f t="shared" ref="E299:H299" si="73">SUM(E300)</f>
        <v>0.27</v>
      </c>
      <c r="F299" s="7">
        <f t="shared" si="73"/>
        <v>11.4</v>
      </c>
      <c r="G299" s="7">
        <f t="shared" si="73"/>
        <v>59.7</v>
      </c>
      <c r="H299" s="7">
        <f t="shared" si="73"/>
        <v>0</v>
      </c>
      <c r="I299" s="8" t="s">
        <v>25</v>
      </c>
    </row>
    <row r="300" spans="1:9" ht="15.75" thickBot="1">
      <c r="A300" s="108"/>
      <c r="B300" s="99" t="s">
        <v>26</v>
      </c>
      <c r="C300" s="45" t="s">
        <v>27</v>
      </c>
      <c r="D300" s="46">
        <v>1.98</v>
      </c>
      <c r="E300" s="46">
        <v>0.27</v>
      </c>
      <c r="F300" s="46">
        <v>11.4</v>
      </c>
      <c r="G300" s="46">
        <v>59.7</v>
      </c>
      <c r="H300" s="46">
        <v>0</v>
      </c>
      <c r="I300" s="47"/>
    </row>
    <row r="301" spans="1:9">
      <c r="A301" s="137" t="s">
        <v>119</v>
      </c>
      <c r="B301" s="138"/>
      <c r="C301" s="48">
        <v>235</v>
      </c>
      <c r="D301" s="48">
        <f>SUM(D290,D292,D297,D299,)</f>
        <v>7.2100000000000009</v>
      </c>
      <c r="E301" s="48">
        <f t="shared" ref="E301:H301" si="74">SUM(E290,E292,E297,E299,)</f>
        <v>4.9000000000000004</v>
      </c>
      <c r="F301" s="48">
        <f t="shared" si="74"/>
        <v>18.64</v>
      </c>
      <c r="G301" s="48">
        <f t="shared" si="74"/>
        <v>152.32999999999998</v>
      </c>
      <c r="H301" s="48">
        <f t="shared" si="74"/>
        <v>2.7450000000000001</v>
      </c>
      <c r="I301" s="49"/>
    </row>
    <row r="302" spans="1:9" ht="16.5" thickBot="1">
      <c r="A302" s="139" t="s">
        <v>282</v>
      </c>
      <c r="B302" s="140"/>
      <c r="C302" s="50">
        <f>SUM(C252,C255,C289,C301,)</f>
        <v>1200</v>
      </c>
      <c r="D302" s="50">
        <f t="shared" ref="D302:H302" si="75">SUM(D252,D255,D289,D301,)</f>
        <v>47.252000000000002</v>
      </c>
      <c r="E302" s="50">
        <f t="shared" si="75"/>
        <v>38.491999999999997</v>
      </c>
      <c r="F302" s="50">
        <f t="shared" si="75"/>
        <v>115.298</v>
      </c>
      <c r="G302" s="50">
        <f t="shared" si="75"/>
        <v>1010.5699999999999</v>
      </c>
      <c r="H302" s="50">
        <f t="shared" si="75"/>
        <v>218.38</v>
      </c>
      <c r="I302" s="51"/>
    </row>
    <row r="304" spans="1:9" s="95" customFormat="1">
      <c r="A304" s="100"/>
      <c r="B304" s="100"/>
    </row>
    <row r="305" spans="1:9" s="95" customFormat="1">
      <c r="A305" s="100"/>
      <c r="B305" s="100"/>
    </row>
    <row r="306" spans="1:9" s="95" customFormat="1">
      <c r="A306" s="100"/>
      <c r="B306" s="100"/>
    </row>
    <row r="308" spans="1:9" ht="15.75" thickBot="1"/>
    <row r="309" spans="1:9">
      <c r="A309" s="150" t="s">
        <v>2</v>
      </c>
      <c r="B309" s="152" t="s">
        <v>3</v>
      </c>
      <c r="C309" s="154" t="s">
        <v>4</v>
      </c>
      <c r="D309" s="122" t="s">
        <v>5</v>
      </c>
      <c r="E309" s="122"/>
      <c r="F309" s="122"/>
      <c r="G309" s="122" t="s">
        <v>6</v>
      </c>
      <c r="H309" s="144" t="s">
        <v>7</v>
      </c>
      <c r="I309" s="146" t="s">
        <v>8</v>
      </c>
    </row>
    <row r="310" spans="1:9" ht="15.75" thickBot="1">
      <c r="A310" s="151"/>
      <c r="B310" s="153"/>
      <c r="C310" s="155"/>
      <c r="D310" s="5" t="s">
        <v>9</v>
      </c>
      <c r="E310" s="5" t="s">
        <v>10</v>
      </c>
      <c r="F310" s="5" t="s">
        <v>11</v>
      </c>
      <c r="G310" s="143"/>
      <c r="H310" s="145"/>
      <c r="I310" s="147"/>
    </row>
    <row r="311" spans="1:9">
      <c r="A311" s="137" t="s">
        <v>667</v>
      </c>
      <c r="B311" s="148"/>
      <c r="C311" s="148"/>
      <c r="D311" s="148"/>
      <c r="E311" s="148"/>
      <c r="F311" s="148"/>
      <c r="G311" s="148"/>
      <c r="H311" s="148"/>
      <c r="I311" s="149"/>
    </row>
    <row r="312" spans="1:9">
      <c r="A312" s="6" t="s">
        <v>13</v>
      </c>
      <c r="B312" s="97" t="s">
        <v>14</v>
      </c>
      <c r="C312" s="7" t="s">
        <v>15</v>
      </c>
      <c r="D312" s="7">
        <f>SUM(D313,)</f>
        <v>0.06</v>
      </c>
      <c r="E312" s="7">
        <f>SUM(E313,)</f>
        <v>3.08</v>
      </c>
      <c r="F312" s="7">
        <f>SUM(F313,)</f>
        <v>0.08</v>
      </c>
      <c r="G312" s="7">
        <f>SUM(G313,)</f>
        <v>28.3</v>
      </c>
      <c r="H312" s="7">
        <f>SUM(H313,)</f>
        <v>0</v>
      </c>
      <c r="I312" s="8" t="s">
        <v>16</v>
      </c>
    </row>
    <row r="313" spans="1:9">
      <c r="A313" s="107"/>
      <c r="B313" s="98" t="s">
        <v>14</v>
      </c>
      <c r="C313" s="9" t="s">
        <v>17</v>
      </c>
      <c r="D313" s="10">
        <v>0.06</v>
      </c>
      <c r="E313" s="10">
        <v>3.08</v>
      </c>
      <c r="F313" s="10">
        <v>0.08</v>
      </c>
      <c r="G313" s="10">
        <v>28.3</v>
      </c>
      <c r="H313" s="10">
        <v>0</v>
      </c>
      <c r="I313" s="11"/>
    </row>
    <row r="314" spans="1:9">
      <c r="A314" s="6" t="s">
        <v>13</v>
      </c>
      <c r="B314" s="97" t="s">
        <v>23</v>
      </c>
      <c r="C314" s="7" t="s">
        <v>24</v>
      </c>
      <c r="D314" s="7">
        <f>SUM(D315,)</f>
        <v>1.98</v>
      </c>
      <c r="E314" s="7">
        <f>SUM(E315,)</f>
        <v>0.27</v>
      </c>
      <c r="F314" s="7">
        <f>SUM(F315,)</f>
        <v>11.4</v>
      </c>
      <c r="G314" s="7">
        <f>SUM(G315,)</f>
        <v>59.7</v>
      </c>
      <c r="H314" s="7">
        <f>SUM(H315,)</f>
        <v>0</v>
      </c>
      <c r="I314" s="8" t="s">
        <v>25</v>
      </c>
    </row>
    <row r="315" spans="1:9">
      <c r="A315" s="107"/>
      <c r="B315" s="98" t="s">
        <v>26</v>
      </c>
      <c r="C315" s="9" t="s">
        <v>27</v>
      </c>
      <c r="D315" s="10">
        <v>1.98</v>
      </c>
      <c r="E315" s="10">
        <v>0.27</v>
      </c>
      <c r="F315" s="10">
        <v>11.4</v>
      </c>
      <c r="G315" s="10">
        <v>59.7</v>
      </c>
      <c r="H315" s="10">
        <v>0</v>
      </c>
      <c r="I315" s="11"/>
    </row>
    <row r="316" spans="1:9" ht="15" customHeight="1">
      <c r="A316" s="6" t="s">
        <v>13</v>
      </c>
      <c r="B316" s="97" t="s">
        <v>668</v>
      </c>
      <c r="C316" s="7" t="s">
        <v>73</v>
      </c>
      <c r="D316" s="7">
        <f>SUM(D317:D322)</f>
        <v>5.01</v>
      </c>
      <c r="E316" s="7">
        <f>SUM(E317:E322)</f>
        <v>6.23</v>
      </c>
      <c r="F316" s="7">
        <f>SUM(F317:F322)</f>
        <v>18.783999999999999</v>
      </c>
      <c r="G316" s="7">
        <f>SUM(G317:G322)</f>
        <v>151.99</v>
      </c>
      <c r="H316" s="7">
        <f>SUM(H317:H322)</f>
        <v>1.462</v>
      </c>
      <c r="I316" s="8" t="s">
        <v>669</v>
      </c>
    </row>
    <row r="317" spans="1:9">
      <c r="A317" s="107"/>
      <c r="B317" s="98" t="s">
        <v>14</v>
      </c>
      <c r="C317" s="9" t="s">
        <v>670</v>
      </c>
      <c r="D317" s="10">
        <v>0.05</v>
      </c>
      <c r="E317" s="10">
        <v>2.31</v>
      </c>
      <c r="F317" s="10">
        <v>0.06</v>
      </c>
      <c r="G317" s="10">
        <v>21.22</v>
      </c>
      <c r="H317" s="10">
        <v>0</v>
      </c>
      <c r="I317" s="11"/>
    </row>
    <row r="318" spans="1:9">
      <c r="A318" s="107"/>
      <c r="B318" s="98" t="s">
        <v>103</v>
      </c>
      <c r="C318" s="9" t="s">
        <v>118</v>
      </c>
      <c r="D318" s="10">
        <v>3.26</v>
      </c>
      <c r="E318" s="10">
        <v>3.6</v>
      </c>
      <c r="F318" s="10">
        <v>5.29</v>
      </c>
      <c r="G318" s="10">
        <v>67.5</v>
      </c>
      <c r="H318" s="10">
        <v>1.462</v>
      </c>
      <c r="I318" s="11"/>
    </row>
    <row r="319" spans="1:9">
      <c r="A319" s="107"/>
      <c r="B319" s="98" t="s">
        <v>104</v>
      </c>
      <c r="C319" s="9" t="s">
        <v>303</v>
      </c>
      <c r="D319" s="10">
        <v>0</v>
      </c>
      <c r="E319" s="10">
        <v>0</v>
      </c>
      <c r="F319" s="10">
        <v>0</v>
      </c>
      <c r="G319" s="10">
        <v>0</v>
      </c>
      <c r="H319" s="10">
        <v>0</v>
      </c>
      <c r="I319" s="11"/>
    </row>
    <row r="320" spans="1:9" ht="16.5" customHeight="1">
      <c r="A320" s="107"/>
      <c r="B320" s="98" t="s">
        <v>101</v>
      </c>
      <c r="C320" s="9" t="s">
        <v>117</v>
      </c>
      <c r="D320" s="10">
        <v>0</v>
      </c>
      <c r="E320" s="10">
        <v>0</v>
      </c>
      <c r="F320" s="10">
        <v>0</v>
      </c>
      <c r="G320" s="10">
        <v>0</v>
      </c>
      <c r="H320" s="10">
        <v>0</v>
      </c>
      <c r="I320" s="11"/>
    </row>
    <row r="321" spans="1:9">
      <c r="A321" s="107"/>
      <c r="B321" s="98" t="s">
        <v>102</v>
      </c>
      <c r="C321" s="44" t="s">
        <v>279</v>
      </c>
      <c r="D321" s="10">
        <v>0</v>
      </c>
      <c r="E321" s="10">
        <v>0</v>
      </c>
      <c r="F321" s="10">
        <v>2.9940000000000002</v>
      </c>
      <c r="G321" s="10">
        <v>11.97</v>
      </c>
      <c r="H321" s="10">
        <v>0</v>
      </c>
      <c r="I321" s="11"/>
    </row>
    <row r="322" spans="1:9">
      <c r="A322" s="107"/>
      <c r="B322" s="98" t="s">
        <v>671</v>
      </c>
      <c r="C322" s="9" t="s">
        <v>115</v>
      </c>
      <c r="D322" s="10">
        <v>1.7</v>
      </c>
      <c r="E322" s="10">
        <v>0.32</v>
      </c>
      <c r="F322" s="10">
        <v>10.44</v>
      </c>
      <c r="G322" s="10">
        <v>51.3</v>
      </c>
      <c r="H322" s="10">
        <v>0</v>
      </c>
      <c r="I322" s="11"/>
    </row>
    <row r="323" spans="1:9" ht="15" customHeight="1">
      <c r="A323" s="6" t="s">
        <v>13</v>
      </c>
      <c r="B323" s="97" t="s">
        <v>305</v>
      </c>
      <c r="C323" s="7" t="s">
        <v>73</v>
      </c>
      <c r="D323" s="7">
        <f>SUM(D324:D327)</f>
        <v>3.6</v>
      </c>
      <c r="E323" s="7">
        <f>SUM(E324:E327)</f>
        <v>3.9600000000000004</v>
      </c>
      <c r="F323" s="7">
        <f>SUM(F324:F327)</f>
        <v>12.46</v>
      </c>
      <c r="G323" s="7">
        <f>SUM(G324:G327)</f>
        <v>100.82</v>
      </c>
      <c r="H323" s="7">
        <f>SUM(H324:H327)</f>
        <v>1.5209999999999999</v>
      </c>
      <c r="I323" s="8" t="s">
        <v>306</v>
      </c>
    </row>
    <row r="324" spans="1:9">
      <c r="A324" s="107"/>
      <c r="B324" s="98" t="s">
        <v>103</v>
      </c>
      <c r="C324" s="9" t="s">
        <v>312</v>
      </c>
      <c r="D324" s="10">
        <v>3.39</v>
      </c>
      <c r="E324" s="10">
        <v>3.74</v>
      </c>
      <c r="F324" s="10">
        <v>5.5</v>
      </c>
      <c r="G324" s="10">
        <v>70.2</v>
      </c>
      <c r="H324" s="10">
        <v>1.5209999999999999</v>
      </c>
      <c r="I324" s="11"/>
    </row>
    <row r="325" spans="1:9">
      <c r="A325" s="107"/>
      <c r="B325" s="98" t="s">
        <v>104</v>
      </c>
      <c r="C325" s="9" t="s">
        <v>313</v>
      </c>
      <c r="D325" s="10">
        <v>0</v>
      </c>
      <c r="E325" s="10">
        <v>0</v>
      </c>
      <c r="F325" s="10">
        <v>0</v>
      </c>
      <c r="G325" s="10">
        <v>0</v>
      </c>
      <c r="H325" s="10">
        <v>0</v>
      </c>
      <c r="I325" s="11"/>
    </row>
    <row r="326" spans="1:9">
      <c r="A326" s="107"/>
      <c r="B326" s="98" t="s">
        <v>102</v>
      </c>
      <c r="C326" s="10" t="s">
        <v>314</v>
      </c>
      <c r="D326" s="10">
        <v>0</v>
      </c>
      <c r="E326" s="10">
        <v>0</v>
      </c>
      <c r="F326" s="10">
        <v>6.74</v>
      </c>
      <c r="G326" s="10">
        <v>26.9</v>
      </c>
      <c r="H326" s="10">
        <v>0</v>
      </c>
      <c r="I326" s="11"/>
    </row>
    <row r="327" spans="1:9">
      <c r="A327" s="107"/>
      <c r="B327" s="98" t="s">
        <v>310</v>
      </c>
      <c r="C327" s="9" t="s">
        <v>315</v>
      </c>
      <c r="D327" s="10">
        <v>0.21</v>
      </c>
      <c r="E327" s="10">
        <v>0.22</v>
      </c>
      <c r="F327" s="10">
        <v>0.22</v>
      </c>
      <c r="G327" s="10">
        <v>3.72</v>
      </c>
      <c r="H327" s="10">
        <v>0</v>
      </c>
      <c r="I327" s="11"/>
    </row>
    <row r="328" spans="1:9">
      <c r="A328" s="161" t="s">
        <v>119</v>
      </c>
      <c r="B328" s="162"/>
      <c r="C328" s="36">
        <v>335</v>
      </c>
      <c r="D328" s="36">
        <f>SUM(D312,D314,D316,D323,)</f>
        <v>10.65</v>
      </c>
      <c r="E328" s="36">
        <f t="shared" ref="E328:H328" si="76">SUM(E312,E314,E316,E323,)</f>
        <v>13.540000000000001</v>
      </c>
      <c r="F328" s="36">
        <f t="shared" si="76"/>
        <v>42.724000000000004</v>
      </c>
      <c r="G328" s="36">
        <f t="shared" si="76"/>
        <v>340.81</v>
      </c>
      <c r="H328" s="36">
        <f t="shared" si="76"/>
        <v>2.9829999999999997</v>
      </c>
      <c r="I328" s="36"/>
    </row>
    <row r="329" spans="1:9" ht="15.75" customHeight="1">
      <c r="A329" s="6" t="s">
        <v>120</v>
      </c>
      <c r="B329" s="97" t="s">
        <v>121</v>
      </c>
      <c r="C329" s="7" t="s">
        <v>73</v>
      </c>
      <c r="D329" s="7">
        <f>SUM(D330,)</f>
        <v>0.75</v>
      </c>
      <c r="E329" s="7">
        <f t="shared" ref="E329:H329" si="77">SUM(E330,)</f>
        <v>0.15</v>
      </c>
      <c r="F329" s="7">
        <f t="shared" si="77"/>
        <v>15.15</v>
      </c>
      <c r="G329" s="7">
        <f t="shared" si="77"/>
        <v>69</v>
      </c>
      <c r="H329" s="7">
        <f t="shared" si="77"/>
        <v>3</v>
      </c>
      <c r="I329" s="8" t="s">
        <v>122</v>
      </c>
    </row>
    <row r="330" spans="1:9">
      <c r="A330" s="107"/>
      <c r="B330" s="98" t="s">
        <v>123</v>
      </c>
      <c r="C330" s="9" t="s">
        <v>125</v>
      </c>
      <c r="D330" s="10">
        <v>0.75</v>
      </c>
      <c r="E330" s="10">
        <v>0.15</v>
      </c>
      <c r="F330" s="10">
        <v>15.15</v>
      </c>
      <c r="G330" s="10">
        <v>69</v>
      </c>
      <c r="H330" s="10">
        <v>3</v>
      </c>
      <c r="I330" s="11"/>
    </row>
    <row r="331" spans="1:9">
      <c r="A331" s="135" t="s">
        <v>119</v>
      </c>
      <c r="B331" s="136"/>
      <c r="C331" s="36">
        <v>150</v>
      </c>
      <c r="D331" s="36">
        <f>SUM(D329,)</f>
        <v>0.75</v>
      </c>
      <c r="E331" s="36">
        <f t="shared" ref="E331:H331" si="78">SUM(E329,)</f>
        <v>0.15</v>
      </c>
      <c r="F331" s="36">
        <f t="shared" si="78"/>
        <v>15.15</v>
      </c>
      <c r="G331" s="36">
        <f t="shared" si="78"/>
        <v>69</v>
      </c>
      <c r="H331" s="36">
        <f t="shared" si="78"/>
        <v>3</v>
      </c>
      <c r="I331" s="37"/>
    </row>
    <row r="332" spans="1:9" ht="16.5" customHeight="1">
      <c r="A332" s="6" t="s">
        <v>114</v>
      </c>
      <c r="B332" s="97" t="s">
        <v>749</v>
      </c>
      <c r="C332" s="7" t="s">
        <v>24</v>
      </c>
      <c r="D332" s="7">
        <f>SUM(D333:D336)</f>
        <v>0.49</v>
      </c>
      <c r="E332" s="7">
        <f t="shared" ref="E332:H332" si="79">SUM(E333:E336)</f>
        <v>2.12</v>
      </c>
      <c r="F332" s="7">
        <f t="shared" si="79"/>
        <v>1.46</v>
      </c>
      <c r="G332" s="7">
        <f t="shared" si="79"/>
        <v>27.28</v>
      </c>
      <c r="H332" s="7">
        <f t="shared" si="79"/>
        <v>11.040000000000001</v>
      </c>
      <c r="I332" s="8" t="s">
        <v>232</v>
      </c>
    </row>
    <row r="333" spans="1:9">
      <c r="A333" s="107"/>
      <c r="B333" s="98" t="s">
        <v>188</v>
      </c>
      <c r="C333" s="35" t="s">
        <v>700</v>
      </c>
      <c r="D333" s="19">
        <v>0.43</v>
      </c>
      <c r="E333" s="19">
        <v>0.02</v>
      </c>
      <c r="F333" s="19">
        <v>1.1299999999999999</v>
      </c>
      <c r="G333" s="19">
        <v>6.72</v>
      </c>
      <c r="H333" s="19">
        <v>10.8</v>
      </c>
      <c r="I333" s="20"/>
    </row>
    <row r="334" spans="1:9">
      <c r="A334" s="107"/>
      <c r="B334" s="98" t="s">
        <v>153</v>
      </c>
      <c r="C334" s="35" t="s">
        <v>488</v>
      </c>
      <c r="D334" s="19">
        <v>0.06</v>
      </c>
      <c r="E334" s="19">
        <v>0</v>
      </c>
      <c r="F334" s="19">
        <v>0.33</v>
      </c>
      <c r="G334" s="19">
        <v>1.68</v>
      </c>
      <c r="H334" s="19">
        <v>0.24</v>
      </c>
      <c r="I334" s="20"/>
    </row>
    <row r="335" spans="1:9">
      <c r="A335" s="107"/>
      <c r="B335" s="98" t="s">
        <v>256</v>
      </c>
      <c r="C335" s="35" t="s">
        <v>353</v>
      </c>
      <c r="D335" s="19">
        <v>0</v>
      </c>
      <c r="E335" s="19">
        <v>2.1</v>
      </c>
      <c r="F335" s="19">
        <v>0</v>
      </c>
      <c r="G335" s="19">
        <v>18.88</v>
      </c>
      <c r="H335" s="19">
        <v>0</v>
      </c>
      <c r="I335" s="20"/>
    </row>
    <row r="336" spans="1:9" ht="14.25" customHeight="1">
      <c r="A336" s="107"/>
      <c r="B336" s="98" t="s">
        <v>101</v>
      </c>
      <c r="C336" s="35" t="s">
        <v>354</v>
      </c>
      <c r="D336" s="19">
        <v>0</v>
      </c>
      <c r="E336" s="19">
        <v>0</v>
      </c>
      <c r="F336" s="19">
        <v>0</v>
      </c>
      <c r="G336" s="19">
        <v>0</v>
      </c>
      <c r="H336" s="19">
        <v>0</v>
      </c>
      <c r="I336" s="20"/>
    </row>
    <row r="337" spans="1:9" ht="15" customHeight="1">
      <c r="A337" s="6" t="s">
        <v>114</v>
      </c>
      <c r="B337" s="97" t="s">
        <v>681</v>
      </c>
      <c r="C337" s="7" t="s">
        <v>73</v>
      </c>
      <c r="D337" s="7">
        <f>SUM(D338:D344)</f>
        <v>1.5</v>
      </c>
      <c r="E337" s="7">
        <f t="shared" ref="E337:H337" si="80">SUM(E338:E344)</f>
        <v>0.35000000000000003</v>
      </c>
      <c r="F337" s="7">
        <f t="shared" si="80"/>
        <v>11.77</v>
      </c>
      <c r="G337" s="7">
        <f t="shared" si="80"/>
        <v>56.46</v>
      </c>
      <c r="H337" s="7">
        <f t="shared" si="80"/>
        <v>8.8800000000000008</v>
      </c>
      <c r="I337" s="8" t="s">
        <v>682</v>
      </c>
    </row>
    <row r="338" spans="1:9">
      <c r="A338" s="107"/>
      <c r="B338" s="98" t="s">
        <v>190</v>
      </c>
      <c r="C338" s="9" t="s">
        <v>602</v>
      </c>
      <c r="D338" s="10">
        <v>0.84</v>
      </c>
      <c r="E338" s="10">
        <v>0.17</v>
      </c>
      <c r="F338" s="10">
        <v>6.85</v>
      </c>
      <c r="G338" s="10">
        <v>32.340000000000003</v>
      </c>
      <c r="H338" s="10">
        <v>8.4</v>
      </c>
      <c r="I338" s="11"/>
    </row>
    <row r="339" spans="1:9">
      <c r="A339" s="107"/>
      <c r="B339" s="98" t="s">
        <v>153</v>
      </c>
      <c r="C339" s="9" t="s">
        <v>167</v>
      </c>
      <c r="D339" s="10">
        <v>0.12</v>
      </c>
      <c r="E339" s="10">
        <v>0.01</v>
      </c>
      <c r="F339" s="10">
        <v>0.66</v>
      </c>
      <c r="G339" s="10">
        <v>3.36</v>
      </c>
      <c r="H339" s="10">
        <v>0.48</v>
      </c>
      <c r="I339" s="11"/>
    </row>
    <row r="340" spans="1:9">
      <c r="A340" s="107"/>
      <c r="B340" s="98" t="s">
        <v>157</v>
      </c>
      <c r="C340" s="9" t="s">
        <v>193</v>
      </c>
      <c r="D340" s="10">
        <v>0.09</v>
      </c>
      <c r="E340" s="10">
        <v>0.01</v>
      </c>
      <c r="F340" s="10">
        <v>0.52</v>
      </c>
      <c r="G340" s="10">
        <v>2.58</v>
      </c>
      <c r="H340" s="10">
        <v>0</v>
      </c>
      <c r="I340" s="11"/>
    </row>
    <row r="341" spans="1:9">
      <c r="A341" s="107"/>
      <c r="B341" s="98" t="s">
        <v>104</v>
      </c>
      <c r="C341" s="9" t="s">
        <v>124</v>
      </c>
      <c r="D341" s="10">
        <v>0</v>
      </c>
      <c r="E341" s="10">
        <v>0</v>
      </c>
      <c r="F341" s="10">
        <v>0</v>
      </c>
      <c r="G341" s="10">
        <v>0</v>
      </c>
      <c r="H341" s="10">
        <v>0</v>
      </c>
      <c r="I341" s="11"/>
    </row>
    <row r="342" spans="1:9" ht="15" customHeight="1">
      <c r="A342" s="107"/>
      <c r="B342" s="98" t="s">
        <v>101</v>
      </c>
      <c r="C342" s="9" t="s">
        <v>683</v>
      </c>
      <c r="D342" s="10">
        <v>0</v>
      </c>
      <c r="E342" s="10">
        <v>0</v>
      </c>
      <c r="F342" s="10">
        <v>0</v>
      </c>
      <c r="G342" s="10">
        <v>0</v>
      </c>
      <c r="H342" s="10">
        <v>0</v>
      </c>
      <c r="I342" s="11"/>
    </row>
    <row r="343" spans="1:9">
      <c r="A343" s="107"/>
      <c r="B343" s="98" t="s">
        <v>106</v>
      </c>
      <c r="C343" s="9" t="s">
        <v>194</v>
      </c>
      <c r="D343" s="10">
        <v>0.45</v>
      </c>
      <c r="E343" s="10">
        <v>0.16</v>
      </c>
      <c r="F343" s="10">
        <v>3.74</v>
      </c>
      <c r="G343" s="10">
        <v>18.18</v>
      </c>
      <c r="H343" s="10">
        <v>0</v>
      </c>
      <c r="I343" s="11"/>
    </row>
    <row r="344" spans="1:9">
      <c r="A344" s="107"/>
      <c r="B344" s="98" t="s">
        <v>684</v>
      </c>
      <c r="C344" s="9" t="s">
        <v>379</v>
      </c>
      <c r="D344" s="10">
        <v>0</v>
      </c>
      <c r="E344" s="10">
        <v>0</v>
      </c>
      <c r="F344" s="10">
        <v>0</v>
      </c>
      <c r="G344" s="10">
        <v>0</v>
      </c>
      <c r="H344" s="10">
        <v>0</v>
      </c>
      <c r="I344" s="11"/>
    </row>
    <row r="345" spans="1:9" ht="18.75" customHeight="1">
      <c r="A345" s="6" t="s">
        <v>114</v>
      </c>
      <c r="B345" s="97" t="s">
        <v>685</v>
      </c>
      <c r="C345" s="7" t="s">
        <v>686</v>
      </c>
      <c r="D345" s="7">
        <f>SUM(D346:D352)</f>
        <v>14.780000000000001</v>
      </c>
      <c r="E345" s="7">
        <f t="shared" ref="E345:H345" si="81">SUM(E346:E352)</f>
        <v>14.21</v>
      </c>
      <c r="F345" s="7">
        <f t="shared" si="81"/>
        <v>16.03</v>
      </c>
      <c r="G345" s="7">
        <f t="shared" si="81"/>
        <v>251.42000000000002</v>
      </c>
      <c r="H345" s="7">
        <f t="shared" si="81"/>
        <v>18.240000000000002</v>
      </c>
      <c r="I345" s="8" t="s">
        <v>331</v>
      </c>
    </row>
    <row r="346" spans="1:9">
      <c r="A346" s="107"/>
      <c r="B346" s="98" t="s">
        <v>190</v>
      </c>
      <c r="C346" s="9" t="s">
        <v>687</v>
      </c>
      <c r="D346" s="10">
        <v>1.73</v>
      </c>
      <c r="E346" s="10">
        <v>0.35</v>
      </c>
      <c r="F346" s="10">
        <v>14.08</v>
      </c>
      <c r="G346" s="10">
        <v>66.53</v>
      </c>
      <c r="H346" s="10">
        <v>17.28</v>
      </c>
      <c r="I346" s="11"/>
    </row>
    <row r="347" spans="1:9">
      <c r="A347" s="107"/>
      <c r="B347" s="98" t="s">
        <v>153</v>
      </c>
      <c r="C347" s="9" t="s">
        <v>688</v>
      </c>
      <c r="D347" s="10">
        <v>0.25</v>
      </c>
      <c r="E347" s="10">
        <v>0.02</v>
      </c>
      <c r="F347" s="10">
        <v>1.32</v>
      </c>
      <c r="G347" s="10">
        <v>6.72</v>
      </c>
      <c r="H347" s="10">
        <v>0.96</v>
      </c>
      <c r="I347" s="11"/>
    </row>
    <row r="348" spans="1:9">
      <c r="A348" s="107"/>
      <c r="B348" s="98" t="s">
        <v>14</v>
      </c>
      <c r="C348" s="9" t="s">
        <v>689</v>
      </c>
      <c r="D348" s="10">
        <v>0.06</v>
      </c>
      <c r="E348" s="10">
        <v>2.95</v>
      </c>
      <c r="F348" s="10">
        <v>0.08</v>
      </c>
      <c r="G348" s="10">
        <v>27.17</v>
      </c>
      <c r="H348" s="10">
        <v>0</v>
      </c>
      <c r="I348" s="11"/>
    </row>
    <row r="349" spans="1:9">
      <c r="A349" s="107"/>
      <c r="B349" s="98" t="s">
        <v>155</v>
      </c>
      <c r="C349" s="9" t="s">
        <v>690</v>
      </c>
      <c r="D349" s="10">
        <v>12.65</v>
      </c>
      <c r="E349" s="10">
        <v>10.88</v>
      </c>
      <c r="F349" s="10">
        <v>0</v>
      </c>
      <c r="G349" s="10">
        <v>148.24</v>
      </c>
      <c r="H349" s="10">
        <v>0</v>
      </c>
      <c r="I349" s="11"/>
    </row>
    <row r="350" spans="1:9">
      <c r="A350" s="107"/>
      <c r="B350" s="98" t="s">
        <v>157</v>
      </c>
      <c r="C350" s="9" t="s">
        <v>691</v>
      </c>
      <c r="D350" s="10">
        <v>0.09</v>
      </c>
      <c r="E350" s="10">
        <v>0.01</v>
      </c>
      <c r="F350" s="10">
        <v>0.55000000000000004</v>
      </c>
      <c r="G350" s="10">
        <v>2.76</v>
      </c>
      <c r="H350" s="10">
        <v>0</v>
      </c>
      <c r="I350" s="11"/>
    </row>
    <row r="351" spans="1:9" ht="18" customHeight="1">
      <c r="A351" s="107"/>
      <c r="B351" s="98" t="s">
        <v>101</v>
      </c>
      <c r="C351" s="9" t="s">
        <v>298</v>
      </c>
      <c r="D351" s="10">
        <v>0</v>
      </c>
      <c r="E351" s="10">
        <v>0</v>
      </c>
      <c r="F351" s="10">
        <v>0</v>
      </c>
      <c r="G351" s="10">
        <v>0</v>
      </c>
      <c r="H351" s="10">
        <v>0</v>
      </c>
      <c r="I351" s="11"/>
    </row>
    <row r="352" spans="1:9">
      <c r="A352" s="107"/>
      <c r="B352" s="98" t="s">
        <v>104</v>
      </c>
      <c r="C352" s="9" t="s">
        <v>692</v>
      </c>
      <c r="D352" s="10">
        <v>0</v>
      </c>
      <c r="E352" s="10">
        <v>0</v>
      </c>
      <c r="F352" s="10">
        <v>0</v>
      </c>
      <c r="G352" s="10">
        <v>0</v>
      </c>
      <c r="H352" s="10">
        <v>0</v>
      </c>
      <c r="I352" s="11"/>
    </row>
    <row r="353" spans="1:9">
      <c r="A353" s="6" t="s">
        <v>114</v>
      </c>
      <c r="B353" s="97" t="s">
        <v>693</v>
      </c>
      <c r="C353" s="7" t="s">
        <v>73</v>
      </c>
      <c r="D353" s="7">
        <f>SUM(D354:D356)</f>
        <v>0.78</v>
      </c>
      <c r="E353" s="7">
        <f t="shared" ref="E353:H353" si="82">SUM(E354:E356)</f>
        <v>0.04</v>
      </c>
      <c r="F353" s="7">
        <f t="shared" si="82"/>
        <v>13.638000000000002</v>
      </c>
      <c r="G353" s="7">
        <f t="shared" si="82"/>
        <v>58.739999999999995</v>
      </c>
      <c r="H353" s="7">
        <f t="shared" si="82"/>
        <v>0.6</v>
      </c>
      <c r="I353" s="8" t="s">
        <v>694</v>
      </c>
    </row>
    <row r="354" spans="1:9">
      <c r="A354" s="107"/>
      <c r="B354" s="98" t="s">
        <v>104</v>
      </c>
      <c r="C354" s="9" t="s">
        <v>695</v>
      </c>
      <c r="D354" s="10">
        <v>0</v>
      </c>
      <c r="E354" s="10">
        <v>0</v>
      </c>
      <c r="F354" s="10">
        <v>0</v>
      </c>
      <c r="G354" s="10">
        <v>0</v>
      </c>
      <c r="H354" s="10">
        <v>0</v>
      </c>
      <c r="I354" s="11"/>
    </row>
    <row r="355" spans="1:9">
      <c r="A355" s="107"/>
      <c r="B355" s="98" t="s">
        <v>102</v>
      </c>
      <c r="C355" s="44" t="s">
        <v>194</v>
      </c>
      <c r="D355" s="10">
        <v>0</v>
      </c>
      <c r="E355" s="10">
        <v>0</v>
      </c>
      <c r="F355" s="10">
        <v>5.9880000000000004</v>
      </c>
      <c r="G355" s="10">
        <v>23.94</v>
      </c>
      <c r="H355" s="10">
        <v>0</v>
      </c>
      <c r="I355" s="11"/>
    </row>
    <row r="356" spans="1:9">
      <c r="A356" s="107"/>
      <c r="B356" s="98" t="s">
        <v>696</v>
      </c>
      <c r="C356" s="9" t="s">
        <v>115</v>
      </c>
      <c r="D356" s="10">
        <v>0.78</v>
      </c>
      <c r="E356" s="10">
        <v>0.04</v>
      </c>
      <c r="F356" s="10">
        <v>7.65</v>
      </c>
      <c r="G356" s="10">
        <v>34.799999999999997</v>
      </c>
      <c r="H356" s="10">
        <v>0.6</v>
      </c>
      <c r="I356" s="11"/>
    </row>
    <row r="357" spans="1:9">
      <c r="A357" s="6" t="s">
        <v>114</v>
      </c>
      <c r="B357" s="97" t="s">
        <v>231</v>
      </c>
      <c r="C357" s="7" t="s">
        <v>24</v>
      </c>
      <c r="D357" s="7">
        <f>SUM(D358,)</f>
        <v>1.08</v>
      </c>
      <c r="E357" s="7">
        <f t="shared" ref="E357:H357" si="83">SUM(E358,)</f>
        <v>0.27</v>
      </c>
      <c r="F357" s="7">
        <f t="shared" si="83"/>
        <v>9.36</v>
      </c>
      <c r="G357" s="7">
        <f t="shared" si="83"/>
        <v>44.55</v>
      </c>
      <c r="H357" s="7">
        <f t="shared" si="83"/>
        <v>0</v>
      </c>
      <c r="I357" s="8" t="s">
        <v>232</v>
      </c>
    </row>
    <row r="358" spans="1:9">
      <c r="A358" s="107"/>
      <c r="B358" s="98" t="s">
        <v>233</v>
      </c>
      <c r="C358" s="9" t="s">
        <v>27</v>
      </c>
      <c r="D358" s="10">
        <v>1.08</v>
      </c>
      <c r="E358" s="10">
        <v>0.27</v>
      </c>
      <c r="F358" s="10">
        <v>9.36</v>
      </c>
      <c r="G358" s="10">
        <v>44.55</v>
      </c>
      <c r="H358" s="10">
        <v>0</v>
      </c>
      <c r="I358" s="11"/>
    </row>
    <row r="359" spans="1:9">
      <c r="A359" s="135" t="s">
        <v>119</v>
      </c>
      <c r="B359" s="136"/>
      <c r="C359" s="36">
        <v>520</v>
      </c>
      <c r="D359" s="36">
        <f>SUM(D326,D337,D345,D353,D357,)</f>
        <v>18.14</v>
      </c>
      <c r="E359" s="36">
        <f>SUM(E326,E337,E345,E353,E357,)</f>
        <v>14.87</v>
      </c>
      <c r="F359" s="36">
        <f>SUM(F326,F337,F345,F353,F357,)</f>
        <v>57.537999999999997</v>
      </c>
      <c r="G359" s="36">
        <f>SUM(G326,G337,G345,G353,G357,)</f>
        <v>438.07000000000005</v>
      </c>
      <c r="H359" s="36">
        <f>SUM(H326,H337,H345,H353,H357,)</f>
        <v>27.720000000000006</v>
      </c>
      <c r="I359" s="37"/>
    </row>
    <row r="360" spans="1:9">
      <c r="A360" s="6" t="s">
        <v>242</v>
      </c>
      <c r="B360" s="97" t="s">
        <v>724</v>
      </c>
      <c r="C360" s="7" t="s">
        <v>107</v>
      </c>
      <c r="D360" s="7">
        <f>SUM(D361:D368)</f>
        <v>5.63</v>
      </c>
      <c r="E360" s="7">
        <f t="shared" ref="E360:H360" si="84">SUM(E361:E368)</f>
        <v>7.2700000000000005</v>
      </c>
      <c r="F360" s="7">
        <f t="shared" si="84"/>
        <v>40.51</v>
      </c>
      <c r="G360" s="7">
        <f t="shared" si="84"/>
        <v>249.66</v>
      </c>
      <c r="H360" s="7">
        <f t="shared" si="84"/>
        <v>0</v>
      </c>
      <c r="I360" s="8" t="s">
        <v>725</v>
      </c>
    </row>
    <row r="361" spans="1:9">
      <c r="A361" s="107"/>
      <c r="B361" s="98" t="s">
        <v>75</v>
      </c>
      <c r="C361" s="9" t="s">
        <v>726</v>
      </c>
      <c r="D361" s="10">
        <v>0</v>
      </c>
      <c r="E361" s="10">
        <v>0</v>
      </c>
      <c r="F361" s="10">
        <v>0</v>
      </c>
      <c r="G361" s="10">
        <v>0</v>
      </c>
      <c r="H361" s="10">
        <v>0</v>
      </c>
      <c r="I361" s="11"/>
    </row>
    <row r="362" spans="1:9">
      <c r="A362" s="107"/>
      <c r="B362" s="98" t="s">
        <v>727</v>
      </c>
      <c r="C362" s="9" t="s">
        <v>728</v>
      </c>
      <c r="D362" s="10">
        <v>0.15</v>
      </c>
      <c r="E362" s="10">
        <v>0.03</v>
      </c>
      <c r="F362" s="10">
        <v>0.1</v>
      </c>
      <c r="G362" s="10">
        <v>1.27</v>
      </c>
      <c r="H362" s="10">
        <v>0</v>
      </c>
      <c r="I362" s="11"/>
    </row>
    <row r="363" spans="1:9" ht="15" customHeight="1">
      <c r="A363" s="107"/>
      <c r="B363" s="98" t="s">
        <v>248</v>
      </c>
      <c r="C363" s="9" t="s">
        <v>729</v>
      </c>
      <c r="D363" s="10">
        <v>4.91</v>
      </c>
      <c r="E363" s="10">
        <v>0.59</v>
      </c>
      <c r="F363" s="10">
        <v>31.8</v>
      </c>
      <c r="G363" s="10">
        <v>151.97</v>
      </c>
      <c r="H363" s="10">
        <v>0</v>
      </c>
      <c r="I363" s="11"/>
    </row>
    <row r="364" spans="1:9" ht="16.5" customHeight="1">
      <c r="A364" s="107"/>
      <c r="B364" s="98" t="s">
        <v>248</v>
      </c>
      <c r="C364" s="9" t="s">
        <v>730</v>
      </c>
      <c r="D364" s="10">
        <v>0.25</v>
      </c>
      <c r="E364" s="10">
        <v>0.03</v>
      </c>
      <c r="F364" s="10">
        <v>1.63</v>
      </c>
      <c r="G364" s="10">
        <v>7.79</v>
      </c>
      <c r="H364" s="10">
        <v>0</v>
      </c>
      <c r="I364" s="11"/>
    </row>
    <row r="365" spans="1:9" ht="12.75" customHeight="1">
      <c r="A365" s="107"/>
      <c r="B365" s="98" t="s">
        <v>101</v>
      </c>
      <c r="C365" s="9" t="s">
        <v>731</v>
      </c>
      <c r="D365" s="10">
        <v>0</v>
      </c>
      <c r="E365" s="10">
        <v>0</v>
      </c>
      <c r="F365" s="10">
        <v>0</v>
      </c>
      <c r="G365" s="10">
        <v>0</v>
      </c>
      <c r="H365" s="10">
        <v>0</v>
      </c>
      <c r="I365" s="11"/>
    </row>
    <row r="366" spans="1:9">
      <c r="A366" s="107"/>
      <c r="B366" s="98" t="s">
        <v>102</v>
      </c>
      <c r="C366" s="10" t="s">
        <v>732</v>
      </c>
      <c r="D366" s="10">
        <v>0</v>
      </c>
      <c r="E366" s="10">
        <v>0</v>
      </c>
      <c r="F366" s="10">
        <v>6.79</v>
      </c>
      <c r="G366" s="10">
        <v>27</v>
      </c>
      <c r="H366" s="10">
        <v>0</v>
      </c>
      <c r="I366" s="11"/>
    </row>
    <row r="367" spans="1:9">
      <c r="A367" s="107"/>
      <c r="B367" s="98" t="s">
        <v>14</v>
      </c>
      <c r="C367" s="9" t="s">
        <v>733</v>
      </c>
      <c r="D367" s="10">
        <v>0.14000000000000001</v>
      </c>
      <c r="E367" s="10">
        <v>6.46</v>
      </c>
      <c r="F367" s="10">
        <v>0.18</v>
      </c>
      <c r="G367" s="10">
        <v>59.43</v>
      </c>
      <c r="H367" s="10">
        <v>0</v>
      </c>
      <c r="I367" s="11"/>
    </row>
    <row r="368" spans="1:9">
      <c r="A368" s="107"/>
      <c r="B368" s="98" t="s">
        <v>254</v>
      </c>
      <c r="C368" s="9" t="s">
        <v>734</v>
      </c>
      <c r="D368" s="10">
        <v>0.18</v>
      </c>
      <c r="E368" s="10">
        <v>0.16</v>
      </c>
      <c r="F368" s="10">
        <v>0.01</v>
      </c>
      <c r="G368" s="10">
        <v>2.2000000000000002</v>
      </c>
      <c r="H368" s="10">
        <v>0</v>
      </c>
      <c r="I368" s="11"/>
    </row>
    <row r="369" spans="1:9" ht="16.5" customHeight="1">
      <c r="A369" s="6" t="s">
        <v>242</v>
      </c>
      <c r="B369" s="97" t="s">
        <v>444</v>
      </c>
      <c r="C369" s="7" t="s">
        <v>73</v>
      </c>
      <c r="D369" s="7">
        <f>SUM(D370,)</f>
        <v>4.3499999999999996</v>
      </c>
      <c r="E369" s="7">
        <f t="shared" ref="E369:H369" si="85">SUM(E370,)</f>
        <v>4.8</v>
      </c>
      <c r="F369" s="7">
        <f t="shared" si="85"/>
        <v>7.05</v>
      </c>
      <c r="G369" s="7">
        <f t="shared" si="85"/>
        <v>90</v>
      </c>
      <c r="H369" s="7">
        <f t="shared" si="85"/>
        <v>1.95</v>
      </c>
      <c r="I369" s="8" t="s">
        <v>445</v>
      </c>
    </row>
    <row r="370" spans="1:9" ht="15.75" thickBot="1">
      <c r="A370" s="108"/>
      <c r="B370" s="99" t="s">
        <v>103</v>
      </c>
      <c r="C370" s="45" t="s">
        <v>446</v>
      </c>
      <c r="D370" s="46">
        <v>4.3499999999999996</v>
      </c>
      <c r="E370" s="46">
        <v>4.8</v>
      </c>
      <c r="F370" s="46">
        <v>7.05</v>
      </c>
      <c r="G370" s="46">
        <v>90</v>
      </c>
      <c r="H370" s="46">
        <v>1.95</v>
      </c>
      <c r="I370" s="47"/>
    </row>
    <row r="371" spans="1:9">
      <c r="A371" s="137" t="s">
        <v>119</v>
      </c>
      <c r="B371" s="138"/>
      <c r="C371" s="48">
        <v>220</v>
      </c>
      <c r="D371" s="48">
        <f>SUM(D360,D369,)</f>
        <v>9.98</v>
      </c>
      <c r="E371" s="48">
        <f>SUM(E360,E369,)</f>
        <v>12.07</v>
      </c>
      <c r="F371" s="48">
        <f>SUM(F360,F369,)</f>
        <v>47.559999999999995</v>
      </c>
      <c r="G371" s="48">
        <f>SUM(G360,G369,)</f>
        <v>339.65999999999997</v>
      </c>
      <c r="H371" s="48">
        <f>SUM(H360,H369,)</f>
        <v>1.95</v>
      </c>
      <c r="I371" s="49"/>
    </row>
    <row r="372" spans="1:9" ht="16.5" thickBot="1">
      <c r="A372" s="139" t="s">
        <v>282</v>
      </c>
      <c r="B372" s="140"/>
      <c r="C372" s="50">
        <f>SUM(C328,C331,C359,C371,)</f>
        <v>1225</v>
      </c>
      <c r="D372" s="50">
        <f t="shared" ref="D372:H372" si="86">SUM(D328,D331,D359,D371,)</f>
        <v>39.519999999999996</v>
      </c>
      <c r="E372" s="50">
        <f t="shared" si="86"/>
        <v>40.630000000000003</v>
      </c>
      <c r="F372" s="50">
        <f t="shared" si="86"/>
        <v>162.97200000000001</v>
      </c>
      <c r="G372" s="50">
        <f t="shared" si="86"/>
        <v>1187.54</v>
      </c>
      <c r="H372" s="50">
        <f t="shared" si="86"/>
        <v>35.653000000000006</v>
      </c>
      <c r="I372" s="51"/>
    </row>
    <row r="374" spans="1:9" s="95" customFormat="1">
      <c r="A374" s="100"/>
      <c r="B374" s="100"/>
    </row>
    <row r="375" spans="1:9" s="95" customFormat="1">
      <c r="A375" s="100"/>
      <c r="B375" s="100"/>
    </row>
    <row r="376" spans="1:9" s="95" customFormat="1">
      <c r="A376" s="100"/>
      <c r="B376" s="100"/>
    </row>
    <row r="377" spans="1:9" s="95" customFormat="1">
      <c r="A377" s="100"/>
      <c r="B377" s="100"/>
    </row>
    <row r="378" spans="1:9" s="95" customFormat="1">
      <c r="A378" s="100"/>
      <c r="B378" s="100"/>
    </row>
    <row r="379" spans="1:9" s="95" customFormat="1">
      <c r="A379" s="100"/>
      <c r="B379" s="100"/>
    </row>
    <row r="380" spans="1:9" s="95" customFormat="1">
      <c r="A380" s="100"/>
      <c r="B380" s="100"/>
    </row>
    <row r="381" spans="1:9" s="95" customFormat="1">
      <c r="A381" s="100"/>
      <c r="B381" s="100"/>
    </row>
    <row r="382" spans="1:9" s="95" customFormat="1">
      <c r="A382" s="100"/>
      <c r="B382" s="100"/>
    </row>
    <row r="384" spans="1:9" ht="15.75" thickBot="1"/>
    <row r="385" spans="1:9">
      <c r="A385" s="150" t="s">
        <v>2</v>
      </c>
      <c r="B385" s="152" t="s">
        <v>3</v>
      </c>
      <c r="C385" s="154" t="s">
        <v>4</v>
      </c>
      <c r="D385" s="122" t="s">
        <v>5</v>
      </c>
      <c r="E385" s="122"/>
      <c r="F385" s="122"/>
      <c r="G385" s="122" t="s">
        <v>6</v>
      </c>
      <c r="H385" s="144" t="s">
        <v>7</v>
      </c>
      <c r="I385" s="146" t="s">
        <v>8</v>
      </c>
    </row>
    <row r="386" spans="1:9" ht="15.75" thickBot="1">
      <c r="A386" s="151"/>
      <c r="B386" s="153"/>
      <c r="C386" s="155"/>
      <c r="D386" s="57" t="s">
        <v>9</v>
      </c>
      <c r="E386" s="57" t="s">
        <v>10</v>
      </c>
      <c r="F386" s="57" t="s">
        <v>11</v>
      </c>
      <c r="G386" s="143"/>
      <c r="H386" s="145"/>
      <c r="I386" s="147"/>
    </row>
    <row r="387" spans="1:9">
      <c r="A387" s="137" t="s">
        <v>752</v>
      </c>
      <c r="B387" s="148"/>
      <c r="C387" s="148"/>
      <c r="D387" s="148"/>
      <c r="E387" s="148"/>
      <c r="F387" s="148"/>
      <c r="G387" s="148"/>
      <c r="H387" s="148"/>
      <c r="I387" s="149"/>
    </row>
    <row r="388" spans="1:9">
      <c r="A388" s="6" t="s">
        <v>13</v>
      </c>
      <c r="B388" s="97" t="s">
        <v>14</v>
      </c>
      <c r="C388" s="7" t="s">
        <v>15</v>
      </c>
      <c r="D388" s="7">
        <f>SUM(D389,)</f>
        <v>0.06</v>
      </c>
      <c r="E388" s="7">
        <f t="shared" ref="E388:H388" si="87">SUM(E389,)</f>
        <v>3.08</v>
      </c>
      <c r="F388" s="7">
        <f t="shared" si="87"/>
        <v>0.08</v>
      </c>
      <c r="G388" s="7">
        <f t="shared" si="87"/>
        <v>28.3</v>
      </c>
      <c r="H388" s="7">
        <f t="shared" si="87"/>
        <v>0</v>
      </c>
      <c r="I388" s="8" t="s">
        <v>16</v>
      </c>
    </row>
    <row r="389" spans="1:9">
      <c r="A389" s="107"/>
      <c r="B389" s="98" t="s">
        <v>14</v>
      </c>
      <c r="C389" s="9" t="s">
        <v>17</v>
      </c>
      <c r="D389" s="10">
        <v>0.06</v>
      </c>
      <c r="E389" s="10">
        <v>3.08</v>
      </c>
      <c r="F389" s="10">
        <v>0.08</v>
      </c>
      <c r="G389" s="10">
        <v>28.3</v>
      </c>
      <c r="H389" s="10">
        <v>0</v>
      </c>
      <c r="I389" s="11"/>
    </row>
    <row r="390" spans="1:9">
      <c r="A390" s="6" t="s">
        <v>13</v>
      </c>
      <c r="B390" s="97" t="s">
        <v>23</v>
      </c>
      <c r="C390" s="7" t="s">
        <v>24</v>
      </c>
      <c r="D390" s="7">
        <f>SUM(D391,)</f>
        <v>1.98</v>
      </c>
      <c r="E390" s="7">
        <f t="shared" ref="E390:H390" si="88">SUM(E391,)</f>
        <v>0.27</v>
      </c>
      <c r="F390" s="7">
        <f t="shared" si="88"/>
        <v>11.4</v>
      </c>
      <c r="G390" s="7">
        <f t="shared" si="88"/>
        <v>59.7</v>
      </c>
      <c r="H390" s="7">
        <f t="shared" si="88"/>
        <v>0</v>
      </c>
      <c r="I390" s="8" t="s">
        <v>25</v>
      </c>
    </row>
    <row r="391" spans="1:9">
      <c r="A391" s="107"/>
      <c r="B391" s="98" t="s">
        <v>26</v>
      </c>
      <c r="C391" s="9" t="s">
        <v>27</v>
      </c>
      <c r="D391" s="10">
        <v>1.98</v>
      </c>
      <c r="E391" s="10">
        <v>0.27</v>
      </c>
      <c r="F391" s="10">
        <v>11.4</v>
      </c>
      <c r="G391" s="10">
        <v>59.7</v>
      </c>
      <c r="H391" s="10">
        <v>0</v>
      </c>
      <c r="I391" s="11"/>
    </row>
    <row r="392" spans="1:9" ht="19.5" customHeight="1">
      <c r="A392" s="6" t="s">
        <v>13</v>
      </c>
      <c r="B392" s="97" t="s">
        <v>753</v>
      </c>
      <c r="C392" s="7" t="s">
        <v>73</v>
      </c>
      <c r="D392" s="7">
        <f>SUM(D393:D399)</f>
        <v>4.74</v>
      </c>
      <c r="E392" s="7">
        <f t="shared" ref="E392:H392" si="89">SUM(E393:E399)</f>
        <v>6.82</v>
      </c>
      <c r="F392" s="7">
        <f t="shared" si="89"/>
        <v>18.024000000000001</v>
      </c>
      <c r="G392" s="7">
        <f t="shared" si="89"/>
        <v>153.31</v>
      </c>
      <c r="H392" s="7">
        <f t="shared" si="89"/>
        <v>1.462</v>
      </c>
      <c r="I392" s="8" t="s">
        <v>754</v>
      </c>
    </row>
    <row r="393" spans="1:9">
      <c r="A393" s="107"/>
      <c r="B393" s="98" t="s">
        <v>14</v>
      </c>
      <c r="C393" s="9" t="s">
        <v>116</v>
      </c>
      <c r="D393" s="10">
        <v>0.06</v>
      </c>
      <c r="E393" s="10">
        <v>2.77</v>
      </c>
      <c r="F393" s="10">
        <v>0.08</v>
      </c>
      <c r="G393" s="10">
        <v>25.47</v>
      </c>
      <c r="H393" s="10">
        <v>0</v>
      </c>
      <c r="I393" s="11"/>
    </row>
    <row r="394" spans="1:9">
      <c r="A394" s="107"/>
      <c r="B394" s="98" t="s">
        <v>103</v>
      </c>
      <c r="C394" s="9" t="s">
        <v>118</v>
      </c>
      <c r="D394" s="10">
        <v>3.26</v>
      </c>
      <c r="E394" s="10">
        <v>3.6</v>
      </c>
      <c r="F394" s="10">
        <v>5.29</v>
      </c>
      <c r="G394" s="10">
        <v>67.5</v>
      </c>
      <c r="H394" s="10">
        <v>1.462</v>
      </c>
      <c r="I394" s="11"/>
    </row>
    <row r="395" spans="1:9">
      <c r="A395" s="107"/>
      <c r="B395" s="98" t="s">
        <v>104</v>
      </c>
      <c r="C395" s="9" t="s">
        <v>109</v>
      </c>
      <c r="D395" s="10">
        <v>0</v>
      </c>
      <c r="E395" s="10">
        <v>0</v>
      </c>
      <c r="F395" s="10">
        <v>0</v>
      </c>
      <c r="G395" s="10">
        <v>0</v>
      </c>
      <c r="H395" s="10">
        <v>0</v>
      </c>
      <c r="I395" s="11"/>
    </row>
    <row r="396" spans="1:9" ht="15" customHeight="1">
      <c r="A396" s="107"/>
      <c r="B396" s="98" t="s">
        <v>101</v>
      </c>
      <c r="C396" s="9" t="s">
        <v>117</v>
      </c>
      <c r="D396" s="10">
        <v>0</v>
      </c>
      <c r="E396" s="10">
        <v>0</v>
      </c>
      <c r="F396" s="10">
        <v>0</v>
      </c>
      <c r="G396" s="10">
        <v>0</v>
      </c>
      <c r="H396" s="10">
        <v>0</v>
      </c>
      <c r="I396" s="11"/>
    </row>
    <row r="397" spans="1:9">
      <c r="A397" s="107"/>
      <c r="B397" s="98" t="s">
        <v>102</v>
      </c>
      <c r="C397" s="44" t="s">
        <v>279</v>
      </c>
      <c r="D397" s="10">
        <v>0</v>
      </c>
      <c r="E397" s="10">
        <v>0</v>
      </c>
      <c r="F397" s="10">
        <v>2.9940000000000002</v>
      </c>
      <c r="G397" s="10">
        <v>11.97</v>
      </c>
      <c r="H397" s="10">
        <v>0</v>
      </c>
      <c r="I397" s="11"/>
    </row>
    <row r="398" spans="1:9">
      <c r="A398" s="107"/>
      <c r="B398" s="98" t="s">
        <v>106</v>
      </c>
      <c r="C398" s="9" t="s">
        <v>755</v>
      </c>
      <c r="D398" s="10">
        <v>0.56000000000000005</v>
      </c>
      <c r="E398" s="10">
        <v>0.2</v>
      </c>
      <c r="F398" s="10">
        <v>4.67</v>
      </c>
      <c r="G398" s="10">
        <v>22.72</v>
      </c>
      <c r="H398" s="10">
        <v>0</v>
      </c>
      <c r="I398" s="11"/>
    </row>
    <row r="399" spans="1:9">
      <c r="A399" s="107"/>
      <c r="B399" s="98" t="s">
        <v>603</v>
      </c>
      <c r="C399" s="9" t="s">
        <v>755</v>
      </c>
      <c r="D399" s="10">
        <v>0.86</v>
      </c>
      <c r="E399" s="10">
        <v>0.25</v>
      </c>
      <c r="F399" s="10">
        <v>4.99</v>
      </c>
      <c r="G399" s="10">
        <v>25.65</v>
      </c>
      <c r="H399" s="10">
        <v>0</v>
      </c>
      <c r="I399" s="11"/>
    </row>
    <row r="400" spans="1:9">
      <c r="A400" s="6" t="s">
        <v>13</v>
      </c>
      <c r="B400" s="97" t="s">
        <v>72</v>
      </c>
      <c r="C400" s="7" t="s">
        <v>73</v>
      </c>
      <c r="D400" s="7">
        <f>SUM(D401:D404)</f>
        <v>3.15</v>
      </c>
      <c r="E400" s="7">
        <f t="shared" ref="E400:H400" si="90">SUM(E401:E404)</f>
        <v>3.46</v>
      </c>
      <c r="F400" s="7">
        <f t="shared" si="90"/>
        <v>9.8099999999999987</v>
      </c>
      <c r="G400" s="7">
        <f t="shared" si="90"/>
        <v>83.86</v>
      </c>
      <c r="H400" s="7">
        <f t="shared" si="90"/>
        <v>0.55000000000000004</v>
      </c>
      <c r="I400" s="8" t="s">
        <v>74</v>
      </c>
    </row>
    <row r="401" spans="1:9">
      <c r="A401" s="107"/>
      <c r="B401" s="98" t="s">
        <v>75</v>
      </c>
      <c r="C401" s="9" t="s">
        <v>76</v>
      </c>
      <c r="D401" s="10">
        <v>0</v>
      </c>
      <c r="E401" s="10">
        <v>0</v>
      </c>
      <c r="F401" s="10">
        <v>0</v>
      </c>
      <c r="G401" s="10">
        <v>0</v>
      </c>
      <c r="H401" s="10">
        <v>0</v>
      </c>
      <c r="I401" s="11"/>
    </row>
    <row r="402" spans="1:9">
      <c r="A402" s="107"/>
      <c r="B402" s="98" t="s">
        <v>77</v>
      </c>
      <c r="C402" s="9" t="s">
        <v>78</v>
      </c>
      <c r="D402" s="10">
        <v>0.4</v>
      </c>
      <c r="E402" s="10">
        <v>0.25</v>
      </c>
      <c r="F402" s="10">
        <v>0.17</v>
      </c>
      <c r="G402" s="10">
        <v>4.8099999999999996</v>
      </c>
      <c r="H402" s="10">
        <v>0</v>
      </c>
      <c r="I402" s="11"/>
    </row>
    <row r="403" spans="1:9" ht="15" customHeight="1">
      <c r="A403" s="107"/>
      <c r="B403" s="98" t="s">
        <v>79</v>
      </c>
      <c r="C403" s="9" t="s">
        <v>80</v>
      </c>
      <c r="D403" s="10">
        <v>2.75</v>
      </c>
      <c r="E403" s="10">
        <v>3.21</v>
      </c>
      <c r="F403" s="10">
        <v>4.3099999999999996</v>
      </c>
      <c r="G403" s="10">
        <v>57.75</v>
      </c>
      <c r="H403" s="10">
        <v>0.55000000000000004</v>
      </c>
      <c r="I403" s="11"/>
    </row>
    <row r="404" spans="1:9">
      <c r="A404" s="107"/>
      <c r="B404" s="98" t="s">
        <v>81</v>
      </c>
      <c r="C404" s="10" t="s">
        <v>82</v>
      </c>
      <c r="D404" s="10">
        <v>0</v>
      </c>
      <c r="E404" s="10">
        <v>0</v>
      </c>
      <c r="F404" s="10">
        <v>5.33</v>
      </c>
      <c r="G404" s="10">
        <v>21.3</v>
      </c>
      <c r="H404" s="10">
        <v>0</v>
      </c>
      <c r="I404" s="11"/>
    </row>
    <row r="405" spans="1:9">
      <c r="A405" s="135" t="s">
        <v>119</v>
      </c>
      <c r="B405" s="136"/>
      <c r="C405" s="67">
        <v>335</v>
      </c>
      <c r="D405" s="56">
        <f>SUM(D388,D390,D392,D400,)</f>
        <v>9.93</v>
      </c>
      <c r="E405" s="56">
        <f t="shared" ref="E405:H405" si="91">SUM(E388,E390,E392,E400,)</f>
        <v>13.629999999999999</v>
      </c>
      <c r="F405" s="56">
        <f t="shared" si="91"/>
        <v>39.314</v>
      </c>
      <c r="G405" s="56">
        <f t="shared" si="91"/>
        <v>325.17</v>
      </c>
      <c r="H405" s="56">
        <f t="shared" si="91"/>
        <v>2.012</v>
      </c>
      <c r="I405" s="37"/>
    </row>
    <row r="406" spans="1:9" ht="15" customHeight="1">
      <c r="A406" s="6" t="s">
        <v>120</v>
      </c>
      <c r="B406" s="97" t="s">
        <v>121</v>
      </c>
      <c r="C406" s="7" t="s">
        <v>73</v>
      </c>
      <c r="D406" s="7">
        <f>SUM(D407,)</f>
        <v>0.75</v>
      </c>
      <c r="E406" s="7">
        <f t="shared" ref="E406:H406" si="92">SUM(E407,)</f>
        <v>0.15</v>
      </c>
      <c r="F406" s="7">
        <f t="shared" si="92"/>
        <v>15.15</v>
      </c>
      <c r="G406" s="7">
        <f t="shared" si="92"/>
        <v>69</v>
      </c>
      <c r="H406" s="7">
        <f t="shared" si="92"/>
        <v>3</v>
      </c>
      <c r="I406" s="8" t="s">
        <v>122</v>
      </c>
    </row>
    <row r="407" spans="1:9">
      <c r="A407" s="107"/>
      <c r="B407" s="98" t="s">
        <v>123</v>
      </c>
      <c r="C407" s="9" t="s">
        <v>125</v>
      </c>
      <c r="D407" s="10">
        <v>0.75</v>
      </c>
      <c r="E407" s="10">
        <v>0.15</v>
      </c>
      <c r="F407" s="10">
        <v>15.15</v>
      </c>
      <c r="G407" s="10">
        <v>69</v>
      </c>
      <c r="H407" s="10">
        <v>3</v>
      </c>
      <c r="I407" s="11"/>
    </row>
    <row r="408" spans="1:9">
      <c r="A408" s="135" t="s">
        <v>119</v>
      </c>
      <c r="B408" s="136"/>
      <c r="C408" s="56">
        <v>150</v>
      </c>
      <c r="D408" s="56">
        <f>SUM(D406,)</f>
        <v>0.75</v>
      </c>
      <c r="E408" s="56">
        <f t="shared" ref="E408:H408" si="93">SUM(E406,)</f>
        <v>0.15</v>
      </c>
      <c r="F408" s="56">
        <f t="shared" si="93"/>
        <v>15.15</v>
      </c>
      <c r="G408" s="56">
        <f t="shared" si="93"/>
        <v>69</v>
      </c>
      <c r="H408" s="56">
        <f t="shared" si="93"/>
        <v>3</v>
      </c>
      <c r="I408" s="37"/>
    </row>
    <row r="409" spans="1:9" ht="18.75" customHeight="1">
      <c r="A409" s="6" t="s">
        <v>114</v>
      </c>
      <c r="B409" s="97" t="s">
        <v>475</v>
      </c>
      <c r="C409" s="7" t="s">
        <v>24</v>
      </c>
      <c r="D409" s="7">
        <f>SUM(D410:D412)</f>
        <v>0.36</v>
      </c>
      <c r="E409" s="7">
        <f t="shared" ref="E409:H409" si="94">SUM(E410:E412)</f>
        <v>2.13</v>
      </c>
      <c r="F409" s="7">
        <f t="shared" si="94"/>
        <v>2.83</v>
      </c>
      <c r="G409" s="7">
        <f t="shared" si="94"/>
        <v>32.230000000000004</v>
      </c>
      <c r="H409" s="7">
        <f t="shared" si="94"/>
        <v>1.395</v>
      </c>
      <c r="I409" s="8" t="s">
        <v>19</v>
      </c>
    </row>
    <row r="410" spans="1:9">
      <c r="A410" s="107"/>
      <c r="B410" s="98" t="s">
        <v>153</v>
      </c>
      <c r="C410" s="35" t="s">
        <v>477</v>
      </c>
      <c r="D410" s="19">
        <v>0.36</v>
      </c>
      <c r="E410" s="19">
        <v>0.03</v>
      </c>
      <c r="F410" s="19">
        <v>1.93</v>
      </c>
      <c r="G410" s="19">
        <v>9.76</v>
      </c>
      <c r="H410" s="19">
        <v>1.395</v>
      </c>
      <c r="I410" s="20"/>
    </row>
    <row r="411" spans="1:9">
      <c r="A411" s="107"/>
      <c r="B411" s="98" t="s">
        <v>256</v>
      </c>
      <c r="C411" s="35" t="s">
        <v>353</v>
      </c>
      <c r="D411" s="19">
        <v>0</v>
      </c>
      <c r="E411" s="19">
        <v>2.1</v>
      </c>
      <c r="F411" s="19">
        <v>0</v>
      </c>
      <c r="G411" s="19">
        <v>18.88</v>
      </c>
      <c r="H411" s="19">
        <v>0</v>
      </c>
      <c r="I411" s="20"/>
    </row>
    <row r="412" spans="1:9">
      <c r="A412" s="107"/>
      <c r="B412" s="98" t="s">
        <v>102</v>
      </c>
      <c r="C412" s="35" t="s">
        <v>476</v>
      </c>
      <c r="D412" s="19">
        <v>0</v>
      </c>
      <c r="E412" s="19">
        <v>0</v>
      </c>
      <c r="F412" s="19">
        <v>0.9</v>
      </c>
      <c r="G412" s="19">
        <v>3.59</v>
      </c>
      <c r="H412" s="19">
        <v>0</v>
      </c>
      <c r="I412" s="20"/>
    </row>
    <row r="413" spans="1:9" ht="18" customHeight="1">
      <c r="A413" s="6" t="s">
        <v>114</v>
      </c>
      <c r="B413" s="97" t="s">
        <v>762</v>
      </c>
      <c r="C413" s="7" t="s">
        <v>73</v>
      </c>
      <c r="D413" s="7">
        <f>SUM(D414:D422)</f>
        <v>8.1000000000000014</v>
      </c>
      <c r="E413" s="7">
        <f t="shared" ref="E413:H413" si="95">SUM(E414:E422)</f>
        <v>6.54</v>
      </c>
      <c r="F413" s="7">
        <f t="shared" si="95"/>
        <v>12.689999999999998</v>
      </c>
      <c r="G413" s="7">
        <f t="shared" si="95"/>
        <v>142.14000000000001</v>
      </c>
      <c r="H413" s="7">
        <f t="shared" si="95"/>
        <v>5.35</v>
      </c>
      <c r="I413" s="8" t="s">
        <v>137</v>
      </c>
    </row>
    <row r="414" spans="1:9">
      <c r="A414" s="107"/>
      <c r="B414" s="98" t="s">
        <v>190</v>
      </c>
      <c r="C414" s="9" t="s">
        <v>372</v>
      </c>
      <c r="D414" s="10">
        <v>0.42</v>
      </c>
      <c r="E414" s="10">
        <v>0.08</v>
      </c>
      <c r="F414" s="10">
        <v>3.42</v>
      </c>
      <c r="G414" s="10">
        <v>16.170000000000002</v>
      </c>
      <c r="H414" s="10">
        <v>4.2</v>
      </c>
      <c r="I414" s="11"/>
    </row>
    <row r="415" spans="1:9">
      <c r="A415" s="107"/>
      <c r="B415" s="98" t="s">
        <v>153</v>
      </c>
      <c r="C415" s="9" t="s">
        <v>167</v>
      </c>
      <c r="D415" s="10">
        <v>0.12</v>
      </c>
      <c r="E415" s="10">
        <v>0.01</v>
      </c>
      <c r="F415" s="10">
        <v>0.66</v>
      </c>
      <c r="G415" s="10">
        <v>3.36</v>
      </c>
      <c r="H415" s="10">
        <v>0.48</v>
      </c>
      <c r="I415" s="11"/>
    </row>
    <row r="416" spans="1:9" ht="15.75" customHeight="1">
      <c r="A416" s="107"/>
      <c r="B416" s="98" t="s">
        <v>101</v>
      </c>
      <c r="C416" s="9" t="s">
        <v>683</v>
      </c>
      <c r="D416" s="10">
        <v>0</v>
      </c>
      <c r="E416" s="10">
        <v>0</v>
      </c>
      <c r="F416" s="10">
        <v>0</v>
      </c>
      <c r="G416" s="10">
        <v>0</v>
      </c>
      <c r="H416" s="10">
        <v>0</v>
      </c>
      <c r="I416" s="11"/>
    </row>
    <row r="417" spans="1:9">
      <c r="A417" s="107"/>
      <c r="B417" s="98" t="s">
        <v>671</v>
      </c>
      <c r="C417" s="9" t="s">
        <v>163</v>
      </c>
      <c r="D417" s="10">
        <v>1.36</v>
      </c>
      <c r="E417" s="10">
        <v>0.25</v>
      </c>
      <c r="F417" s="10">
        <v>8.35</v>
      </c>
      <c r="G417" s="10">
        <v>41.04</v>
      </c>
      <c r="H417" s="10">
        <v>0</v>
      </c>
      <c r="I417" s="11"/>
    </row>
    <row r="418" spans="1:9">
      <c r="A418" s="107"/>
      <c r="B418" s="98" t="s">
        <v>157</v>
      </c>
      <c r="C418" s="9" t="s">
        <v>763</v>
      </c>
      <c r="D418" s="10">
        <v>0.02</v>
      </c>
      <c r="E418" s="10">
        <v>0</v>
      </c>
      <c r="F418" s="10">
        <v>0.12</v>
      </c>
      <c r="G418" s="10">
        <v>0.59</v>
      </c>
      <c r="H418" s="10">
        <v>0</v>
      </c>
      <c r="I418" s="11"/>
    </row>
    <row r="419" spans="1:9">
      <c r="A419" s="107"/>
      <c r="B419" s="98" t="s">
        <v>587</v>
      </c>
      <c r="C419" s="9" t="s">
        <v>764</v>
      </c>
      <c r="D419" s="10">
        <v>0.02</v>
      </c>
      <c r="E419" s="10">
        <v>0</v>
      </c>
      <c r="F419" s="10">
        <v>0.12</v>
      </c>
      <c r="G419" s="10">
        <v>0.63</v>
      </c>
      <c r="H419" s="10">
        <v>0.09</v>
      </c>
      <c r="I419" s="11"/>
    </row>
    <row r="420" spans="1:9">
      <c r="A420" s="107"/>
      <c r="B420" s="98" t="s">
        <v>104</v>
      </c>
      <c r="C420" s="10" t="s">
        <v>124</v>
      </c>
      <c r="D420" s="10">
        <v>0</v>
      </c>
      <c r="E420" s="10">
        <v>0</v>
      </c>
      <c r="F420" s="10">
        <v>0</v>
      </c>
      <c r="G420" s="10">
        <v>0</v>
      </c>
      <c r="H420" s="10">
        <v>0</v>
      </c>
      <c r="I420" s="11"/>
    </row>
    <row r="421" spans="1:9">
      <c r="A421" s="107"/>
      <c r="B421" s="98" t="s">
        <v>299</v>
      </c>
      <c r="C421" s="9" t="s">
        <v>765</v>
      </c>
      <c r="D421" s="10">
        <v>0.3</v>
      </c>
      <c r="E421" s="10">
        <v>0.27</v>
      </c>
      <c r="F421" s="10">
        <v>0.02</v>
      </c>
      <c r="G421" s="10">
        <v>3.67</v>
      </c>
      <c r="H421" s="10">
        <v>0</v>
      </c>
      <c r="I421" s="11"/>
    </row>
    <row r="422" spans="1:9">
      <c r="A422" s="107"/>
      <c r="B422" s="98" t="s">
        <v>612</v>
      </c>
      <c r="C422" s="9" t="s">
        <v>766</v>
      </c>
      <c r="D422" s="10">
        <v>5.86</v>
      </c>
      <c r="E422" s="10">
        <v>5.93</v>
      </c>
      <c r="F422" s="10">
        <v>0</v>
      </c>
      <c r="G422" s="10">
        <v>76.680000000000007</v>
      </c>
      <c r="H422" s="10">
        <v>0.57999999999999996</v>
      </c>
      <c r="I422" s="11"/>
    </row>
    <row r="423" spans="1:9" ht="14.25" customHeight="1">
      <c r="A423" s="6" t="s">
        <v>114</v>
      </c>
      <c r="B423" s="97" t="s">
        <v>767</v>
      </c>
      <c r="C423" s="62">
        <v>160</v>
      </c>
      <c r="D423" s="7">
        <f>SUM(D424:D433)</f>
        <v>10.629999999999999</v>
      </c>
      <c r="E423" s="7">
        <f t="shared" ref="E423:H423" si="96">SUM(E424:E433)</f>
        <v>11.49</v>
      </c>
      <c r="F423" s="7">
        <f t="shared" si="96"/>
        <v>8.59</v>
      </c>
      <c r="G423" s="7">
        <f t="shared" si="96"/>
        <v>181.79999999999998</v>
      </c>
      <c r="H423" s="7">
        <f t="shared" si="96"/>
        <v>47.892000000000003</v>
      </c>
      <c r="I423" s="8" t="s">
        <v>768</v>
      </c>
    </row>
    <row r="424" spans="1:9">
      <c r="A424" s="107"/>
      <c r="B424" s="98" t="s">
        <v>188</v>
      </c>
      <c r="C424" s="9" t="s">
        <v>769</v>
      </c>
      <c r="D424" s="10">
        <v>1.8</v>
      </c>
      <c r="E424" s="10">
        <v>0.1</v>
      </c>
      <c r="F424" s="10">
        <v>4.6900000000000004</v>
      </c>
      <c r="G424" s="10">
        <v>27.96</v>
      </c>
      <c r="H424" s="10">
        <v>44.927999999999997</v>
      </c>
      <c r="I424" s="11"/>
    </row>
    <row r="425" spans="1:9">
      <c r="A425" s="107"/>
      <c r="B425" s="98" t="s">
        <v>527</v>
      </c>
      <c r="C425" s="9" t="s">
        <v>770</v>
      </c>
      <c r="D425" s="10">
        <v>0.19</v>
      </c>
      <c r="E425" s="10">
        <v>0.03</v>
      </c>
      <c r="F425" s="10">
        <v>1.1399999999999999</v>
      </c>
      <c r="G425" s="10">
        <v>5.71</v>
      </c>
      <c r="H425" s="10">
        <v>1.3919999999999999</v>
      </c>
      <c r="I425" s="11"/>
    </row>
    <row r="426" spans="1:9">
      <c r="A426" s="107"/>
      <c r="B426" s="98" t="s">
        <v>153</v>
      </c>
      <c r="C426" s="9" t="s">
        <v>771</v>
      </c>
      <c r="D426" s="10">
        <v>0.16</v>
      </c>
      <c r="E426" s="10">
        <v>0.01</v>
      </c>
      <c r="F426" s="10">
        <v>0.86</v>
      </c>
      <c r="G426" s="10">
        <v>4.37</v>
      </c>
      <c r="H426" s="10">
        <v>0.624</v>
      </c>
      <c r="I426" s="11"/>
    </row>
    <row r="427" spans="1:9">
      <c r="A427" s="107"/>
      <c r="B427" s="98" t="s">
        <v>14</v>
      </c>
      <c r="C427" s="9" t="s">
        <v>772</v>
      </c>
      <c r="D427" s="10">
        <v>0.05</v>
      </c>
      <c r="E427" s="10">
        <v>2.2599999999999998</v>
      </c>
      <c r="F427" s="10">
        <v>0.06</v>
      </c>
      <c r="G427" s="10">
        <v>20.83</v>
      </c>
      <c r="H427" s="10">
        <v>0</v>
      </c>
      <c r="I427" s="11"/>
    </row>
    <row r="428" spans="1:9">
      <c r="A428" s="107"/>
      <c r="B428" s="98" t="s">
        <v>155</v>
      </c>
      <c r="C428" s="9" t="s">
        <v>773</v>
      </c>
      <c r="D428" s="10">
        <v>8.1199999999999992</v>
      </c>
      <c r="E428" s="10">
        <v>6.99</v>
      </c>
      <c r="F428" s="10">
        <v>0</v>
      </c>
      <c r="G428" s="10">
        <v>95.22</v>
      </c>
      <c r="H428" s="10">
        <v>0</v>
      </c>
      <c r="I428" s="11"/>
    </row>
    <row r="429" spans="1:9">
      <c r="A429" s="107"/>
      <c r="B429" s="98" t="s">
        <v>256</v>
      </c>
      <c r="C429" s="9" t="s">
        <v>774</v>
      </c>
      <c r="D429" s="10">
        <v>0</v>
      </c>
      <c r="E429" s="10">
        <v>2.08</v>
      </c>
      <c r="F429" s="10">
        <v>0</v>
      </c>
      <c r="G429" s="10">
        <v>18.7</v>
      </c>
      <c r="H429" s="10">
        <v>0</v>
      </c>
      <c r="I429" s="11"/>
    </row>
    <row r="430" spans="1:9">
      <c r="A430" s="107"/>
      <c r="B430" s="98" t="s">
        <v>161</v>
      </c>
      <c r="C430" s="9" t="s">
        <v>774</v>
      </c>
      <c r="D430" s="10">
        <v>0.21</v>
      </c>
      <c r="E430" s="10">
        <v>0.02</v>
      </c>
      <c r="F430" s="10">
        <v>1.44</v>
      </c>
      <c r="G430" s="10">
        <v>6.95</v>
      </c>
      <c r="H430" s="10">
        <v>1.2E-2</v>
      </c>
      <c r="I430" s="11"/>
    </row>
    <row r="431" spans="1:9">
      <c r="A431" s="107"/>
      <c r="B431" s="98" t="s">
        <v>104</v>
      </c>
      <c r="C431" s="9" t="s">
        <v>775</v>
      </c>
      <c r="D431" s="10">
        <v>0</v>
      </c>
      <c r="E431" s="10">
        <v>0</v>
      </c>
      <c r="F431" s="10">
        <v>0</v>
      </c>
      <c r="G431" s="10">
        <v>0</v>
      </c>
      <c r="H431" s="10">
        <v>0</v>
      </c>
      <c r="I431" s="11"/>
    </row>
    <row r="432" spans="1:9" ht="16.5" customHeight="1">
      <c r="A432" s="107"/>
      <c r="B432" s="98" t="s">
        <v>101</v>
      </c>
      <c r="C432" s="9" t="s">
        <v>298</v>
      </c>
      <c r="D432" s="10">
        <v>0</v>
      </c>
      <c r="E432" s="10">
        <v>0</v>
      </c>
      <c r="F432" s="10">
        <v>0</v>
      </c>
      <c r="G432" s="10">
        <v>0</v>
      </c>
      <c r="H432" s="10">
        <v>0</v>
      </c>
      <c r="I432" s="11"/>
    </row>
    <row r="433" spans="1:9">
      <c r="A433" s="107"/>
      <c r="B433" s="98" t="s">
        <v>776</v>
      </c>
      <c r="C433" s="9" t="s">
        <v>774</v>
      </c>
      <c r="D433" s="10">
        <v>0.1</v>
      </c>
      <c r="E433" s="10">
        <v>0</v>
      </c>
      <c r="F433" s="10">
        <v>0.4</v>
      </c>
      <c r="G433" s="10">
        <v>2.06</v>
      </c>
      <c r="H433" s="10">
        <v>0.93600000000000005</v>
      </c>
      <c r="I433" s="11"/>
    </row>
    <row r="434" spans="1:9" ht="15.75" customHeight="1">
      <c r="A434" s="6" t="s">
        <v>114</v>
      </c>
      <c r="B434" s="97" t="s">
        <v>222</v>
      </c>
      <c r="C434" s="7" t="s">
        <v>73</v>
      </c>
      <c r="D434" s="7">
        <f>SUM(D435:D437)</f>
        <v>7.0000000000000007E-2</v>
      </c>
      <c r="E434" s="7">
        <f t="shared" ref="E434:H434" si="97">SUM(E435:E437)</f>
        <v>0</v>
      </c>
      <c r="F434" s="7">
        <f t="shared" si="97"/>
        <v>8.56</v>
      </c>
      <c r="G434" s="7">
        <f t="shared" si="97"/>
        <v>33.660000000000004</v>
      </c>
      <c r="H434" s="7">
        <f t="shared" si="97"/>
        <v>0</v>
      </c>
      <c r="I434" s="8" t="s">
        <v>223</v>
      </c>
    </row>
    <row r="435" spans="1:9">
      <c r="A435" s="107"/>
      <c r="B435" s="98" t="s">
        <v>75</v>
      </c>
      <c r="C435" s="9" t="s">
        <v>224</v>
      </c>
      <c r="D435" s="10">
        <v>0</v>
      </c>
      <c r="E435" s="10">
        <v>0</v>
      </c>
      <c r="F435" s="10">
        <v>0</v>
      </c>
      <c r="G435" s="10">
        <v>0</v>
      </c>
      <c r="H435" s="10">
        <v>0</v>
      </c>
      <c r="I435" s="11"/>
    </row>
    <row r="436" spans="1:9">
      <c r="A436" s="107"/>
      <c r="B436" s="98" t="s">
        <v>102</v>
      </c>
      <c r="C436" s="10" t="s">
        <v>225</v>
      </c>
      <c r="D436" s="10">
        <v>0</v>
      </c>
      <c r="E436" s="10">
        <v>0</v>
      </c>
      <c r="F436" s="10">
        <v>5.24</v>
      </c>
      <c r="G436" s="10">
        <v>20.94</v>
      </c>
      <c r="H436" s="10">
        <v>0</v>
      </c>
      <c r="I436" s="11"/>
    </row>
    <row r="437" spans="1:9">
      <c r="A437" s="107"/>
      <c r="B437" s="98" t="s">
        <v>226</v>
      </c>
      <c r="C437" s="9" t="s">
        <v>227</v>
      </c>
      <c r="D437" s="10">
        <v>7.0000000000000007E-2</v>
      </c>
      <c r="E437" s="10">
        <v>0</v>
      </c>
      <c r="F437" s="10">
        <v>3.32</v>
      </c>
      <c r="G437" s="10">
        <v>12.72</v>
      </c>
      <c r="H437" s="10">
        <v>0</v>
      </c>
      <c r="I437" s="11"/>
    </row>
    <row r="438" spans="1:9">
      <c r="A438" s="6" t="s">
        <v>114</v>
      </c>
      <c r="B438" s="97" t="s">
        <v>231</v>
      </c>
      <c r="C438" s="7" t="s">
        <v>24</v>
      </c>
      <c r="D438" s="7">
        <f>SUM(D439)</f>
        <v>1.08</v>
      </c>
      <c r="E438" s="7">
        <f t="shared" ref="E438:H438" si="98">SUM(E439)</f>
        <v>0.27</v>
      </c>
      <c r="F438" s="7">
        <f t="shared" si="98"/>
        <v>9.36</v>
      </c>
      <c r="G438" s="7">
        <f t="shared" si="98"/>
        <v>44.55</v>
      </c>
      <c r="H438" s="7">
        <f t="shared" si="98"/>
        <v>0</v>
      </c>
      <c r="I438" s="8" t="s">
        <v>232</v>
      </c>
    </row>
    <row r="439" spans="1:9">
      <c r="A439" s="107"/>
      <c r="B439" s="98" t="s">
        <v>233</v>
      </c>
      <c r="C439" s="9" t="s">
        <v>27</v>
      </c>
      <c r="D439" s="10">
        <v>1.08</v>
      </c>
      <c r="E439" s="10">
        <v>0.27</v>
      </c>
      <c r="F439" s="10">
        <v>9.36</v>
      </c>
      <c r="G439" s="10">
        <v>44.55</v>
      </c>
      <c r="H439" s="10">
        <v>0</v>
      </c>
      <c r="I439" s="11"/>
    </row>
    <row r="440" spans="1:9">
      <c r="A440" s="135" t="s">
        <v>119</v>
      </c>
      <c r="B440" s="136"/>
      <c r="C440" s="56">
        <v>520</v>
      </c>
      <c r="D440" s="56">
        <f>SUM(D409,D413,D423,D434,D438,)</f>
        <v>20.240000000000002</v>
      </c>
      <c r="E440" s="56">
        <f t="shared" ref="E440:H440" si="99">SUM(E409,E413,E423,E434,E438,)</f>
        <v>20.43</v>
      </c>
      <c r="F440" s="56">
        <f t="shared" si="99"/>
        <v>42.03</v>
      </c>
      <c r="G440" s="56">
        <f t="shared" si="99"/>
        <v>434.38</v>
      </c>
      <c r="H440" s="56">
        <f t="shared" si="99"/>
        <v>54.637</v>
      </c>
      <c r="I440" s="37"/>
    </row>
    <row r="441" spans="1:9">
      <c r="A441" s="6" t="s">
        <v>242</v>
      </c>
      <c r="B441" s="97" t="s">
        <v>796</v>
      </c>
      <c r="C441" s="7" t="s">
        <v>107</v>
      </c>
      <c r="D441" s="7">
        <f>SUM(D442:D450)</f>
        <v>4.79</v>
      </c>
      <c r="E441" s="7">
        <f t="shared" ref="E441:H441" si="100">SUM(E442:E450)</f>
        <v>7.36</v>
      </c>
      <c r="F441" s="7">
        <f t="shared" si="100"/>
        <v>30.209999999999997</v>
      </c>
      <c r="G441" s="7">
        <f t="shared" si="100"/>
        <v>209.32</v>
      </c>
      <c r="H441" s="7">
        <f t="shared" si="100"/>
        <v>2.153</v>
      </c>
      <c r="I441" s="8" t="s">
        <v>797</v>
      </c>
    </row>
    <row r="442" spans="1:9">
      <c r="A442" s="107"/>
      <c r="B442" s="98" t="s">
        <v>350</v>
      </c>
      <c r="C442" s="9" t="s">
        <v>798</v>
      </c>
      <c r="D442" s="10">
        <v>7.0000000000000007E-2</v>
      </c>
      <c r="E442" s="10">
        <v>7.0000000000000007E-2</v>
      </c>
      <c r="F442" s="10">
        <v>1.68</v>
      </c>
      <c r="G442" s="10">
        <v>8.06</v>
      </c>
      <c r="H442" s="10">
        <v>1.7150000000000001</v>
      </c>
      <c r="I442" s="11"/>
    </row>
    <row r="443" spans="1:9">
      <c r="A443" s="107"/>
      <c r="B443" s="98" t="s">
        <v>14</v>
      </c>
      <c r="C443" s="9" t="s">
        <v>799</v>
      </c>
      <c r="D443" s="10">
        <v>0.04</v>
      </c>
      <c r="E443" s="10">
        <v>1.72</v>
      </c>
      <c r="F443" s="10">
        <v>0.05</v>
      </c>
      <c r="G443" s="10">
        <v>15.85</v>
      </c>
      <c r="H443" s="10">
        <v>0</v>
      </c>
      <c r="I443" s="11"/>
    </row>
    <row r="444" spans="1:9">
      <c r="A444" s="107"/>
      <c r="B444" s="98" t="s">
        <v>256</v>
      </c>
      <c r="C444" s="9" t="s">
        <v>799</v>
      </c>
      <c r="D444" s="10">
        <v>0</v>
      </c>
      <c r="E444" s="10">
        <v>2.8</v>
      </c>
      <c r="F444" s="10">
        <v>0</v>
      </c>
      <c r="G444" s="10">
        <v>25.17</v>
      </c>
      <c r="H444" s="10">
        <v>0</v>
      </c>
      <c r="I444" s="11"/>
    </row>
    <row r="445" spans="1:9">
      <c r="A445" s="107"/>
      <c r="B445" s="98" t="s">
        <v>256</v>
      </c>
      <c r="C445" s="9" t="s">
        <v>734</v>
      </c>
      <c r="D445" s="10">
        <v>0</v>
      </c>
      <c r="E445" s="10">
        <v>1.4</v>
      </c>
      <c r="F445" s="10">
        <v>0</v>
      </c>
      <c r="G445" s="10">
        <v>12.59</v>
      </c>
      <c r="H445" s="10">
        <v>0</v>
      </c>
      <c r="I445" s="11"/>
    </row>
    <row r="446" spans="1:9">
      <c r="A446" s="107"/>
      <c r="B446" s="98" t="s">
        <v>161</v>
      </c>
      <c r="C446" s="9" t="s">
        <v>800</v>
      </c>
      <c r="D446" s="10">
        <v>3.6</v>
      </c>
      <c r="E446" s="10">
        <v>0.38</v>
      </c>
      <c r="F446" s="10">
        <v>24.15</v>
      </c>
      <c r="G446" s="10">
        <v>116.9</v>
      </c>
      <c r="H446" s="10">
        <v>0.21</v>
      </c>
      <c r="I446" s="11"/>
    </row>
    <row r="447" spans="1:9">
      <c r="A447" s="107"/>
      <c r="B447" s="98" t="s">
        <v>103</v>
      </c>
      <c r="C447" s="9" t="s">
        <v>801</v>
      </c>
      <c r="D447" s="10">
        <v>0.51</v>
      </c>
      <c r="E447" s="10">
        <v>0.56000000000000005</v>
      </c>
      <c r="F447" s="10">
        <v>0.82</v>
      </c>
      <c r="G447" s="10">
        <v>10.5</v>
      </c>
      <c r="H447" s="10">
        <v>0.22800000000000001</v>
      </c>
      <c r="I447" s="11"/>
    </row>
    <row r="448" spans="1:9">
      <c r="A448" s="107"/>
      <c r="B448" s="98" t="s">
        <v>102</v>
      </c>
      <c r="C448" s="9" t="s">
        <v>361</v>
      </c>
      <c r="D448" s="10">
        <v>0</v>
      </c>
      <c r="E448" s="10">
        <v>0</v>
      </c>
      <c r="F448" s="10">
        <v>3.49</v>
      </c>
      <c r="G448" s="10">
        <v>13.96</v>
      </c>
      <c r="H448" s="10">
        <v>0</v>
      </c>
      <c r="I448" s="11"/>
    </row>
    <row r="449" spans="1:9">
      <c r="A449" s="107"/>
      <c r="B449" s="98" t="s">
        <v>299</v>
      </c>
      <c r="C449" s="9" t="s">
        <v>361</v>
      </c>
      <c r="D449" s="10">
        <v>0.44</v>
      </c>
      <c r="E449" s="10">
        <v>0.4</v>
      </c>
      <c r="F449" s="10">
        <v>0.02</v>
      </c>
      <c r="G449" s="10">
        <v>5.5</v>
      </c>
      <c r="H449" s="10">
        <v>0</v>
      </c>
      <c r="I449" s="11"/>
    </row>
    <row r="450" spans="1:9">
      <c r="A450" s="107"/>
      <c r="B450" s="98" t="s">
        <v>727</v>
      </c>
      <c r="C450" s="9" t="s">
        <v>247</v>
      </c>
      <c r="D450" s="10">
        <v>0.13</v>
      </c>
      <c r="E450" s="10">
        <v>0.03</v>
      </c>
      <c r="F450" s="10">
        <v>0</v>
      </c>
      <c r="G450" s="10">
        <v>0.79</v>
      </c>
      <c r="H450" s="10">
        <v>0</v>
      </c>
      <c r="I450" s="11"/>
    </row>
    <row r="451" spans="1:9">
      <c r="A451" s="6" t="s">
        <v>242</v>
      </c>
      <c r="B451" s="97" t="s">
        <v>550</v>
      </c>
      <c r="C451" s="7" t="s">
        <v>73</v>
      </c>
      <c r="D451" s="7">
        <f>SUM(D452:D454)</f>
        <v>0.09</v>
      </c>
      <c r="E451" s="7">
        <f t="shared" ref="E451:H451" si="101">SUM(E452:E454)</f>
        <v>0.02</v>
      </c>
      <c r="F451" s="7">
        <f t="shared" si="101"/>
        <v>6.76</v>
      </c>
      <c r="G451" s="7">
        <f t="shared" si="101"/>
        <v>27.529999999999998</v>
      </c>
      <c r="H451" s="7">
        <f t="shared" si="101"/>
        <v>4.4999999999999998E-2</v>
      </c>
      <c r="I451" s="8" t="s">
        <v>551</v>
      </c>
    </row>
    <row r="452" spans="1:9">
      <c r="A452" s="107"/>
      <c r="B452" s="98" t="s">
        <v>552</v>
      </c>
      <c r="C452" s="9" t="s">
        <v>111</v>
      </c>
      <c r="D452" s="10">
        <v>0.09</v>
      </c>
      <c r="E452" s="10">
        <v>0.02</v>
      </c>
      <c r="F452" s="10">
        <v>0.02</v>
      </c>
      <c r="G452" s="10">
        <v>0.63</v>
      </c>
      <c r="H452" s="10">
        <v>4.4999999999999998E-2</v>
      </c>
      <c r="I452" s="11"/>
    </row>
    <row r="453" spans="1:9">
      <c r="A453" s="107"/>
      <c r="B453" s="98" t="s">
        <v>104</v>
      </c>
      <c r="C453" s="9" t="s">
        <v>224</v>
      </c>
      <c r="D453" s="10">
        <v>0</v>
      </c>
      <c r="E453" s="10">
        <v>0</v>
      </c>
      <c r="F453" s="10">
        <v>0</v>
      </c>
      <c r="G453" s="10">
        <v>0</v>
      </c>
      <c r="H453" s="10">
        <v>0</v>
      </c>
      <c r="I453" s="11"/>
    </row>
    <row r="454" spans="1:9" ht="15.75" thickBot="1">
      <c r="A454" s="107"/>
      <c r="B454" s="98" t="s">
        <v>102</v>
      </c>
      <c r="C454" s="10" t="s">
        <v>314</v>
      </c>
      <c r="D454" s="10">
        <v>0</v>
      </c>
      <c r="E454" s="10">
        <v>0</v>
      </c>
      <c r="F454" s="10">
        <v>6.74</v>
      </c>
      <c r="G454" s="10">
        <v>26.9</v>
      </c>
      <c r="H454" s="10">
        <v>0</v>
      </c>
      <c r="I454" s="11"/>
    </row>
    <row r="455" spans="1:9">
      <c r="A455" s="137" t="s">
        <v>119</v>
      </c>
      <c r="B455" s="138"/>
      <c r="C455" s="54">
        <v>220</v>
      </c>
      <c r="D455" s="54">
        <f>SUM(D441,D451,)</f>
        <v>4.88</v>
      </c>
      <c r="E455" s="54">
        <f>SUM(E441,E451,)</f>
        <v>7.38</v>
      </c>
      <c r="F455" s="54">
        <f>SUM(F441,F451,)</f>
        <v>36.97</v>
      </c>
      <c r="G455" s="54">
        <f>SUM(G441,G451,)</f>
        <v>236.85</v>
      </c>
      <c r="H455" s="54">
        <f>SUM(H441,H451,)</f>
        <v>2.198</v>
      </c>
      <c r="I455" s="49"/>
    </row>
    <row r="456" spans="1:9" ht="16.5" thickBot="1">
      <c r="A456" s="139" t="s">
        <v>282</v>
      </c>
      <c r="B456" s="140"/>
      <c r="C456" s="55">
        <f>SUM(C405,C408,C440,C455,)</f>
        <v>1225</v>
      </c>
      <c r="D456" s="55">
        <f t="shared" ref="D456:H456" si="102">SUM(D405,D408,D440,D455,)</f>
        <v>35.800000000000004</v>
      </c>
      <c r="E456" s="55">
        <f t="shared" si="102"/>
        <v>41.59</v>
      </c>
      <c r="F456" s="55">
        <f t="shared" si="102"/>
        <v>133.464</v>
      </c>
      <c r="G456" s="55">
        <f t="shared" si="102"/>
        <v>1065.3999999999999</v>
      </c>
      <c r="H456" s="55">
        <f t="shared" si="102"/>
        <v>61.847000000000001</v>
      </c>
      <c r="I456" s="51"/>
    </row>
    <row r="459" spans="1:9" s="95" customFormat="1" ht="15.75" thickBot="1">
      <c r="A459" s="100"/>
      <c r="B459" s="100"/>
    </row>
    <row r="460" spans="1:9">
      <c r="A460" s="150" t="s">
        <v>2</v>
      </c>
      <c r="B460" s="152" t="s">
        <v>3</v>
      </c>
      <c r="C460" s="154" t="s">
        <v>4</v>
      </c>
      <c r="D460" s="122" t="s">
        <v>5</v>
      </c>
      <c r="E460" s="122"/>
      <c r="F460" s="122"/>
      <c r="G460" s="122" t="s">
        <v>6</v>
      </c>
      <c r="H460" s="144" t="s">
        <v>7</v>
      </c>
      <c r="I460" s="146" t="s">
        <v>8</v>
      </c>
    </row>
    <row r="461" spans="1:9" ht="15.75" thickBot="1">
      <c r="A461" s="151"/>
      <c r="B461" s="153"/>
      <c r="C461" s="155"/>
      <c r="D461" s="57" t="s">
        <v>9</v>
      </c>
      <c r="E461" s="57" t="s">
        <v>10</v>
      </c>
      <c r="F461" s="57" t="s">
        <v>11</v>
      </c>
      <c r="G461" s="143"/>
      <c r="H461" s="145"/>
      <c r="I461" s="147"/>
    </row>
    <row r="462" spans="1:9">
      <c r="A462" s="137" t="s">
        <v>808</v>
      </c>
      <c r="B462" s="148"/>
      <c r="C462" s="148"/>
      <c r="D462" s="148"/>
      <c r="E462" s="148"/>
      <c r="F462" s="148"/>
      <c r="G462" s="148"/>
      <c r="H462" s="148"/>
      <c r="I462" s="149"/>
    </row>
    <row r="463" spans="1:9">
      <c r="A463" s="6" t="s">
        <v>13</v>
      </c>
      <c r="B463" s="97" t="s">
        <v>14</v>
      </c>
      <c r="C463" s="7" t="s">
        <v>15</v>
      </c>
      <c r="D463" s="7">
        <f>SUM(D464,)</f>
        <v>0.06</v>
      </c>
      <c r="E463" s="7">
        <f t="shared" ref="E463:H463" si="103">SUM(E464,)</f>
        <v>3.08</v>
      </c>
      <c r="F463" s="7">
        <f t="shared" si="103"/>
        <v>0.08</v>
      </c>
      <c r="G463" s="7">
        <f t="shared" si="103"/>
        <v>28.3</v>
      </c>
      <c r="H463" s="7">
        <f t="shared" si="103"/>
        <v>0</v>
      </c>
      <c r="I463" s="8" t="s">
        <v>16</v>
      </c>
    </row>
    <row r="464" spans="1:9">
      <c r="A464" s="107"/>
      <c r="B464" s="98" t="s">
        <v>14</v>
      </c>
      <c r="C464" s="9" t="s">
        <v>17</v>
      </c>
      <c r="D464" s="10">
        <v>0.06</v>
      </c>
      <c r="E464" s="10">
        <v>3.08</v>
      </c>
      <c r="F464" s="10">
        <v>0.08</v>
      </c>
      <c r="G464" s="10">
        <v>28.3</v>
      </c>
      <c r="H464" s="10">
        <v>0</v>
      </c>
      <c r="I464" s="11"/>
    </row>
    <row r="465" spans="1:9">
      <c r="A465" s="6" t="s">
        <v>13</v>
      </c>
      <c r="B465" s="97" t="s">
        <v>18</v>
      </c>
      <c r="C465" s="7" t="s">
        <v>19</v>
      </c>
      <c r="D465" s="7">
        <f>SUM(D466,)</f>
        <v>0</v>
      </c>
      <c r="E465" s="7">
        <f t="shared" ref="E465:H465" si="104">SUM(E466,)</f>
        <v>0</v>
      </c>
      <c r="F465" s="7">
        <f t="shared" si="104"/>
        <v>0</v>
      </c>
      <c r="G465" s="7">
        <f t="shared" si="104"/>
        <v>0</v>
      </c>
      <c r="H465" s="7">
        <f t="shared" si="104"/>
        <v>0</v>
      </c>
      <c r="I465" s="8" t="s">
        <v>20</v>
      </c>
    </row>
    <row r="466" spans="1:9">
      <c r="A466" s="107"/>
      <c r="B466" s="98" t="s">
        <v>21</v>
      </c>
      <c r="C466" s="10" t="s">
        <v>22</v>
      </c>
      <c r="D466" s="10">
        <v>0</v>
      </c>
      <c r="E466" s="10">
        <v>0</v>
      </c>
      <c r="F466" s="10">
        <v>0</v>
      </c>
      <c r="G466" s="10">
        <v>0</v>
      </c>
      <c r="H466" s="10">
        <v>0</v>
      </c>
      <c r="I466" s="11"/>
    </row>
    <row r="467" spans="1:9">
      <c r="A467" s="6" t="s">
        <v>13</v>
      </c>
      <c r="B467" s="97" t="s">
        <v>23</v>
      </c>
      <c r="C467" s="7" t="s">
        <v>24</v>
      </c>
      <c r="D467" s="7">
        <f>SUM(D468,)</f>
        <v>1.98</v>
      </c>
      <c r="E467" s="7">
        <f t="shared" ref="E467:H467" si="105">SUM(E468,)</f>
        <v>0.27</v>
      </c>
      <c r="F467" s="7">
        <f t="shared" si="105"/>
        <v>11.4</v>
      </c>
      <c r="G467" s="7">
        <f t="shared" si="105"/>
        <v>59.7</v>
      </c>
      <c r="H467" s="7">
        <f t="shared" si="105"/>
        <v>0</v>
      </c>
      <c r="I467" s="8" t="s">
        <v>25</v>
      </c>
    </row>
    <row r="468" spans="1:9">
      <c r="A468" s="107"/>
      <c r="B468" s="98" t="s">
        <v>23</v>
      </c>
      <c r="C468" s="9" t="s">
        <v>27</v>
      </c>
      <c r="D468" s="10">
        <v>1.98</v>
      </c>
      <c r="E468" s="10">
        <v>0.27</v>
      </c>
      <c r="F468" s="10">
        <v>11.4</v>
      </c>
      <c r="G468" s="10">
        <v>59.7</v>
      </c>
      <c r="H468" s="10">
        <v>0</v>
      </c>
      <c r="I468" s="11"/>
    </row>
    <row r="469" spans="1:9">
      <c r="A469" s="6" t="s">
        <v>13</v>
      </c>
      <c r="B469" s="97" t="s">
        <v>294</v>
      </c>
      <c r="C469" s="7" t="s">
        <v>73</v>
      </c>
      <c r="D469" s="7">
        <f>SUM(D470:D473)</f>
        <v>12.19</v>
      </c>
      <c r="E469" s="7">
        <f t="shared" ref="E469:H469" si="106">SUM(E470:E473)</f>
        <v>14.27</v>
      </c>
      <c r="F469" s="7">
        <f t="shared" si="106"/>
        <v>4.83</v>
      </c>
      <c r="G469" s="7">
        <f t="shared" si="106"/>
        <v>197.22</v>
      </c>
      <c r="H469" s="7">
        <f t="shared" si="106"/>
        <v>1.17</v>
      </c>
      <c r="I469" s="8" t="s">
        <v>295</v>
      </c>
    </row>
    <row r="470" spans="1:9">
      <c r="A470" s="107"/>
      <c r="B470" s="98" t="s">
        <v>14</v>
      </c>
      <c r="C470" s="9" t="s">
        <v>116</v>
      </c>
      <c r="D470" s="10">
        <v>0.06</v>
      </c>
      <c r="E470" s="10">
        <v>2.77</v>
      </c>
      <c r="F470" s="10">
        <v>0.08</v>
      </c>
      <c r="G470" s="10">
        <v>25.47</v>
      </c>
      <c r="H470" s="10">
        <v>0</v>
      </c>
      <c r="I470" s="11"/>
    </row>
    <row r="471" spans="1:9">
      <c r="A471" s="107"/>
      <c r="B471" s="98" t="s">
        <v>103</v>
      </c>
      <c r="C471" s="9" t="s">
        <v>303</v>
      </c>
      <c r="D471" s="10">
        <v>2.61</v>
      </c>
      <c r="E471" s="10">
        <v>2.88</v>
      </c>
      <c r="F471" s="10">
        <v>4.2300000000000004</v>
      </c>
      <c r="G471" s="10">
        <v>54</v>
      </c>
      <c r="H471" s="10">
        <v>1.17</v>
      </c>
      <c r="I471" s="11"/>
    </row>
    <row r="472" spans="1:9" ht="14.25" customHeight="1">
      <c r="A472" s="107"/>
      <c r="B472" s="98" t="s">
        <v>101</v>
      </c>
      <c r="C472" s="9" t="s">
        <v>117</v>
      </c>
      <c r="D472" s="10">
        <v>0</v>
      </c>
      <c r="E472" s="10">
        <v>0</v>
      </c>
      <c r="F472" s="10">
        <v>0</v>
      </c>
      <c r="G472" s="10">
        <v>0</v>
      </c>
      <c r="H472" s="10">
        <v>0</v>
      </c>
      <c r="I472" s="11"/>
    </row>
    <row r="473" spans="1:9">
      <c r="A473" s="107"/>
      <c r="B473" s="98" t="s">
        <v>299</v>
      </c>
      <c r="C473" s="9" t="s">
        <v>304</v>
      </c>
      <c r="D473" s="10">
        <v>9.52</v>
      </c>
      <c r="E473" s="10">
        <v>8.6199999999999992</v>
      </c>
      <c r="F473" s="10">
        <v>0.52</v>
      </c>
      <c r="G473" s="10">
        <v>117.75</v>
      </c>
      <c r="H473" s="10">
        <v>0</v>
      </c>
      <c r="I473" s="11"/>
    </row>
    <row r="474" spans="1:9">
      <c r="A474" s="6" t="s">
        <v>13</v>
      </c>
      <c r="B474" s="97" t="s">
        <v>305</v>
      </c>
      <c r="C474" s="7" t="s">
        <v>73</v>
      </c>
      <c r="D474" s="7">
        <f>SUM(D475:D478)</f>
        <v>3.6</v>
      </c>
      <c r="E474" s="7">
        <f t="shared" ref="E474:H474" si="107">SUM(E475:E478)</f>
        <v>3.9600000000000004</v>
      </c>
      <c r="F474" s="7">
        <f t="shared" si="107"/>
        <v>12.46</v>
      </c>
      <c r="G474" s="7">
        <f t="shared" si="107"/>
        <v>100.82</v>
      </c>
      <c r="H474" s="7">
        <f t="shared" si="107"/>
        <v>1.5209999999999999</v>
      </c>
      <c r="I474" s="8" t="s">
        <v>306</v>
      </c>
    </row>
    <row r="475" spans="1:9">
      <c r="A475" s="107"/>
      <c r="B475" s="98" t="s">
        <v>103</v>
      </c>
      <c r="C475" s="9" t="s">
        <v>312</v>
      </c>
      <c r="D475" s="10">
        <v>3.39</v>
      </c>
      <c r="E475" s="10">
        <v>3.74</v>
      </c>
      <c r="F475" s="10">
        <v>5.5</v>
      </c>
      <c r="G475" s="10">
        <v>70.2</v>
      </c>
      <c r="H475" s="10">
        <v>1.5209999999999999</v>
      </c>
      <c r="I475" s="11"/>
    </row>
    <row r="476" spans="1:9">
      <c r="A476" s="107"/>
      <c r="B476" s="98" t="s">
        <v>104</v>
      </c>
      <c r="C476" s="9" t="s">
        <v>313</v>
      </c>
      <c r="D476" s="10">
        <v>0</v>
      </c>
      <c r="E476" s="10">
        <v>0</v>
      </c>
      <c r="F476" s="10">
        <v>0</v>
      </c>
      <c r="G476" s="10">
        <v>0</v>
      </c>
      <c r="H476" s="10">
        <v>0</v>
      </c>
      <c r="I476" s="11"/>
    </row>
    <row r="477" spans="1:9">
      <c r="A477" s="107"/>
      <c r="B477" s="98" t="s">
        <v>102</v>
      </c>
      <c r="C477" s="10" t="s">
        <v>314</v>
      </c>
      <c r="D477" s="10">
        <v>0</v>
      </c>
      <c r="E477" s="10">
        <v>0</v>
      </c>
      <c r="F477" s="10">
        <v>6.74</v>
      </c>
      <c r="G477" s="10">
        <v>26.9</v>
      </c>
      <c r="H477" s="10">
        <v>0</v>
      </c>
      <c r="I477" s="11"/>
    </row>
    <row r="478" spans="1:9">
      <c r="A478" s="107"/>
      <c r="B478" s="98" t="s">
        <v>310</v>
      </c>
      <c r="C478" s="9" t="s">
        <v>315</v>
      </c>
      <c r="D478" s="10">
        <v>0.21</v>
      </c>
      <c r="E478" s="10">
        <v>0.22</v>
      </c>
      <c r="F478" s="10">
        <v>0.22</v>
      </c>
      <c r="G478" s="10">
        <v>3.72</v>
      </c>
      <c r="H478" s="10">
        <v>0</v>
      </c>
      <c r="I478" s="11"/>
    </row>
    <row r="479" spans="1:9">
      <c r="A479" s="161" t="s">
        <v>119</v>
      </c>
      <c r="B479" s="162"/>
      <c r="C479" s="67">
        <v>350</v>
      </c>
      <c r="D479" s="56">
        <f>SUM(D463,D465,D467,D469,D474,)</f>
        <v>17.830000000000002</v>
      </c>
      <c r="E479" s="56">
        <f t="shared" ref="E479:H479" si="108">SUM(E463,E465,E467,E469,E474,)</f>
        <v>21.580000000000002</v>
      </c>
      <c r="F479" s="56">
        <f t="shared" si="108"/>
        <v>28.770000000000003</v>
      </c>
      <c r="G479" s="56">
        <f t="shared" si="108"/>
        <v>386.04</v>
      </c>
      <c r="H479" s="56">
        <f t="shared" si="108"/>
        <v>2.6909999999999998</v>
      </c>
      <c r="I479" s="37"/>
    </row>
    <row r="480" spans="1:9">
      <c r="A480" s="6" t="s">
        <v>120</v>
      </c>
      <c r="B480" s="97" t="s">
        <v>326</v>
      </c>
      <c r="C480" s="7" t="s">
        <v>327</v>
      </c>
      <c r="D480" s="7">
        <f>SUM(D481,)</f>
        <v>1.425</v>
      </c>
      <c r="E480" s="7">
        <f t="shared" ref="E480:H480" si="109">SUM(E481,)</f>
        <v>9.5000000000000001E-2</v>
      </c>
      <c r="F480" s="7">
        <f t="shared" si="109"/>
        <v>19.95</v>
      </c>
      <c r="G480" s="7">
        <f t="shared" si="109"/>
        <v>84.55</v>
      </c>
      <c r="H480" s="7">
        <f t="shared" si="109"/>
        <v>9.5399999999999991</v>
      </c>
      <c r="I480" s="8" t="s">
        <v>328</v>
      </c>
    </row>
    <row r="481" spans="1:9">
      <c r="A481" s="107"/>
      <c r="B481" s="98" t="s">
        <v>329</v>
      </c>
      <c r="C481" s="9" t="s">
        <v>330</v>
      </c>
      <c r="D481" s="10">
        <v>1.425</v>
      </c>
      <c r="E481" s="10">
        <v>9.5000000000000001E-2</v>
      </c>
      <c r="F481" s="10">
        <v>19.95</v>
      </c>
      <c r="G481" s="10">
        <v>84.55</v>
      </c>
      <c r="H481" s="10">
        <v>9.5399999999999991</v>
      </c>
      <c r="I481" s="11"/>
    </row>
    <row r="482" spans="1:9">
      <c r="A482" s="135" t="s">
        <v>119</v>
      </c>
      <c r="B482" s="136"/>
      <c r="C482" s="56">
        <v>95</v>
      </c>
      <c r="D482" s="56">
        <f>SUM(D480,)</f>
        <v>1.425</v>
      </c>
      <c r="E482" s="56">
        <f t="shared" ref="E482:H482" si="110">SUM(E480,)</f>
        <v>9.5000000000000001E-2</v>
      </c>
      <c r="F482" s="56">
        <f t="shared" si="110"/>
        <v>19.95</v>
      </c>
      <c r="G482" s="56">
        <f t="shared" si="110"/>
        <v>84.55</v>
      </c>
      <c r="H482" s="56">
        <f t="shared" si="110"/>
        <v>9.5399999999999991</v>
      </c>
      <c r="I482" s="37"/>
    </row>
    <row r="483" spans="1:9" ht="29.25" customHeight="1">
      <c r="A483" s="6" t="s">
        <v>114</v>
      </c>
      <c r="B483" s="97" t="s">
        <v>868</v>
      </c>
      <c r="C483" s="7" t="s">
        <v>24</v>
      </c>
      <c r="D483" s="7">
        <f>SUM(D484:D490)</f>
        <v>0.60000000000000009</v>
      </c>
      <c r="E483" s="7">
        <f t="shared" ref="E483:H483" si="111">SUM(E484:E490)</f>
        <v>2.12</v>
      </c>
      <c r="F483" s="7">
        <f t="shared" si="111"/>
        <v>2.37</v>
      </c>
      <c r="G483" s="7">
        <f t="shared" si="111"/>
        <v>31.42</v>
      </c>
      <c r="H483" s="7">
        <f t="shared" si="111"/>
        <v>21.060000000000002</v>
      </c>
      <c r="I483" s="8" t="s">
        <v>25</v>
      </c>
    </row>
    <row r="484" spans="1:9">
      <c r="A484" s="107"/>
      <c r="B484" s="98" t="s">
        <v>188</v>
      </c>
      <c r="C484" s="35" t="s">
        <v>878</v>
      </c>
      <c r="D484" s="19">
        <v>0.44</v>
      </c>
      <c r="E484" s="19">
        <v>0.02</v>
      </c>
      <c r="F484" s="19">
        <v>1.1399999999999999</v>
      </c>
      <c r="G484" s="19">
        <v>6.8</v>
      </c>
      <c r="H484" s="19">
        <v>10.935</v>
      </c>
      <c r="I484" s="20"/>
    </row>
    <row r="485" spans="1:9">
      <c r="A485" s="107"/>
      <c r="B485" s="98" t="s">
        <v>153</v>
      </c>
      <c r="C485" s="35" t="s">
        <v>877</v>
      </c>
      <c r="D485" s="19">
        <v>0.06</v>
      </c>
      <c r="E485" s="19">
        <v>0</v>
      </c>
      <c r="F485" s="19">
        <v>0.31</v>
      </c>
      <c r="G485" s="19">
        <v>1.58</v>
      </c>
      <c r="H485" s="19">
        <v>0.22500000000000001</v>
      </c>
      <c r="I485" s="20"/>
    </row>
    <row r="486" spans="1:9">
      <c r="A486" s="107"/>
      <c r="B486" s="98" t="s">
        <v>256</v>
      </c>
      <c r="C486" s="35" t="s">
        <v>353</v>
      </c>
      <c r="D486" s="19">
        <v>0</v>
      </c>
      <c r="E486" s="19">
        <v>2.1</v>
      </c>
      <c r="F486" s="19">
        <v>0</v>
      </c>
      <c r="G486" s="19">
        <v>18.88</v>
      </c>
      <c r="H486" s="19">
        <v>0</v>
      </c>
      <c r="I486" s="20"/>
    </row>
    <row r="487" spans="1:9" ht="16.5" customHeight="1">
      <c r="A487" s="107"/>
      <c r="B487" s="98" t="s">
        <v>101</v>
      </c>
      <c r="C487" s="35" t="s">
        <v>542</v>
      </c>
      <c r="D487" s="19">
        <v>0</v>
      </c>
      <c r="E487" s="19">
        <v>0</v>
      </c>
      <c r="F487" s="19">
        <v>0</v>
      </c>
      <c r="G487" s="19">
        <v>0</v>
      </c>
      <c r="H487" s="19">
        <v>0</v>
      </c>
      <c r="I487" s="20"/>
    </row>
    <row r="488" spans="1:9">
      <c r="A488" s="107"/>
      <c r="B488" s="98" t="s">
        <v>102</v>
      </c>
      <c r="C488" s="35" t="s">
        <v>355</v>
      </c>
      <c r="D488" s="19">
        <v>0</v>
      </c>
      <c r="E488" s="19">
        <v>0</v>
      </c>
      <c r="F488" s="19">
        <v>0.6</v>
      </c>
      <c r="G488" s="19">
        <v>2.39</v>
      </c>
      <c r="H488" s="19">
        <v>0</v>
      </c>
      <c r="I488" s="20"/>
    </row>
    <row r="489" spans="1:9">
      <c r="A489" s="107"/>
      <c r="B489" s="98" t="s">
        <v>356</v>
      </c>
      <c r="C489" s="35" t="s">
        <v>357</v>
      </c>
      <c r="D489" s="19">
        <v>0.04</v>
      </c>
      <c r="E489" s="19">
        <v>0</v>
      </c>
      <c r="F489" s="19">
        <v>0.1</v>
      </c>
      <c r="G489" s="19">
        <v>0.6</v>
      </c>
      <c r="H489" s="19">
        <v>0.9</v>
      </c>
      <c r="I489" s="20"/>
    </row>
    <row r="490" spans="1:9">
      <c r="A490" s="107"/>
      <c r="B490" s="98" t="s">
        <v>870</v>
      </c>
      <c r="C490" s="35" t="s">
        <v>876</v>
      </c>
      <c r="D490" s="19">
        <v>0.06</v>
      </c>
      <c r="E490" s="19">
        <v>0</v>
      </c>
      <c r="F490" s="19">
        <v>0.22</v>
      </c>
      <c r="G490" s="19">
        <v>1.17</v>
      </c>
      <c r="H490" s="19">
        <v>9</v>
      </c>
      <c r="I490" s="20"/>
    </row>
    <row r="491" spans="1:9">
      <c r="A491" s="6" t="s">
        <v>114</v>
      </c>
      <c r="B491" s="97" t="s">
        <v>810</v>
      </c>
      <c r="C491" s="7" t="s">
        <v>73</v>
      </c>
      <c r="D491" s="7">
        <f>SUM(D492:D498)</f>
        <v>5.6899999999999995</v>
      </c>
      <c r="E491" s="7">
        <f t="shared" ref="E491:H491" si="112">SUM(E492:E498)</f>
        <v>0.42000000000000004</v>
      </c>
      <c r="F491" s="7">
        <f t="shared" si="112"/>
        <v>8.31</v>
      </c>
      <c r="G491" s="7">
        <f t="shared" si="112"/>
        <v>59.919999999999995</v>
      </c>
      <c r="H491" s="7">
        <f t="shared" si="112"/>
        <v>7.0619999999999994</v>
      </c>
      <c r="I491" s="8" t="s">
        <v>811</v>
      </c>
    </row>
    <row r="492" spans="1:9">
      <c r="A492" s="107"/>
      <c r="B492" s="98" t="s">
        <v>190</v>
      </c>
      <c r="C492" s="9" t="s">
        <v>812</v>
      </c>
      <c r="D492" s="10">
        <v>0.63</v>
      </c>
      <c r="E492" s="10">
        <v>0.13</v>
      </c>
      <c r="F492" s="10">
        <v>5.13</v>
      </c>
      <c r="G492" s="10">
        <v>24.26</v>
      </c>
      <c r="H492" s="10">
        <v>6.3</v>
      </c>
      <c r="I492" s="11"/>
    </row>
    <row r="493" spans="1:9">
      <c r="A493" s="107"/>
      <c r="B493" s="98" t="s">
        <v>388</v>
      </c>
      <c r="C493" s="9" t="s">
        <v>813</v>
      </c>
      <c r="D493" s="10">
        <v>4.51</v>
      </c>
      <c r="E493" s="10">
        <v>0.17</v>
      </c>
      <c r="F493" s="10">
        <v>0</v>
      </c>
      <c r="G493" s="10">
        <v>19.46</v>
      </c>
      <c r="H493" s="10">
        <v>0.28199999999999997</v>
      </c>
      <c r="I493" s="11"/>
    </row>
    <row r="494" spans="1:9">
      <c r="A494" s="107"/>
      <c r="B494" s="98" t="s">
        <v>153</v>
      </c>
      <c r="C494" s="9" t="s">
        <v>167</v>
      </c>
      <c r="D494" s="10">
        <v>0.12</v>
      </c>
      <c r="E494" s="10">
        <v>0.01</v>
      </c>
      <c r="F494" s="10">
        <v>0.66</v>
      </c>
      <c r="G494" s="10">
        <v>3.36</v>
      </c>
      <c r="H494" s="10">
        <v>0.48</v>
      </c>
      <c r="I494" s="11"/>
    </row>
    <row r="495" spans="1:9">
      <c r="A495" s="107"/>
      <c r="B495" s="98" t="s">
        <v>157</v>
      </c>
      <c r="C495" s="9" t="s">
        <v>193</v>
      </c>
      <c r="D495" s="10">
        <v>0.09</v>
      </c>
      <c r="E495" s="10">
        <v>0.01</v>
      </c>
      <c r="F495" s="10">
        <v>0.52</v>
      </c>
      <c r="G495" s="10">
        <v>2.58</v>
      </c>
      <c r="H495" s="10">
        <v>0</v>
      </c>
      <c r="I495" s="11"/>
    </row>
    <row r="496" spans="1:9">
      <c r="A496" s="107"/>
      <c r="B496" s="98" t="s">
        <v>104</v>
      </c>
      <c r="C496" s="9" t="s">
        <v>124</v>
      </c>
      <c r="D496" s="10">
        <v>0</v>
      </c>
      <c r="E496" s="10">
        <v>0</v>
      </c>
      <c r="F496" s="10">
        <v>0</v>
      </c>
      <c r="G496" s="10">
        <v>0</v>
      </c>
      <c r="H496" s="10">
        <v>0</v>
      </c>
      <c r="I496" s="11"/>
    </row>
    <row r="497" spans="1:9" ht="15.75" customHeight="1">
      <c r="A497" s="107"/>
      <c r="B497" s="98" t="s">
        <v>101</v>
      </c>
      <c r="C497" s="9" t="s">
        <v>195</v>
      </c>
      <c r="D497" s="10">
        <v>0</v>
      </c>
      <c r="E497" s="10">
        <v>0</v>
      </c>
      <c r="F497" s="10">
        <v>0</v>
      </c>
      <c r="G497" s="10">
        <v>0</v>
      </c>
      <c r="H497" s="10">
        <v>0</v>
      </c>
      <c r="I497" s="11"/>
    </row>
    <row r="498" spans="1:9">
      <c r="A498" s="107"/>
      <c r="B498" s="98" t="s">
        <v>603</v>
      </c>
      <c r="C498" s="9" t="s">
        <v>279</v>
      </c>
      <c r="D498" s="10">
        <v>0.34</v>
      </c>
      <c r="E498" s="10">
        <v>0.1</v>
      </c>
      <c r="F498" s="10">
        <v>2</v>
      </c>
      <c r="G498" s="10">
        <v>10.26</v>
      </c>
      <c r="H498" s="10">
        <v>0</v>
      </c>
      <c r="I498" s="11"/>
    </row>
    <row r="499" spans="1:9" ht="27" customHeight="1">
      <c r="A499" s="6" t="s">
        <v>114</v>
      </c>
      <c r="B499" s="97" t="s">
        <v>867</v>
      </c>
      <c r="C499" s="7" t="s">
        <v>166</v>
      </c>
      <c r="D499" s="7">
        <f>SUM(D500:D508)</f>
        <v>11.66</v>
      </c>
      <c r="E499" s="7">
        <f t="shared" ref="E499:H499" si="113">SUM(E500:E508)</f>
        <v>12.02</v>
      </c>
      <c r="F499" s="7">
        <f t="shared" si="113"/>
        <v>2.99</v>
      </c>
      <c r="G499" s="7">
        <f t="shared" si="113"/>
        <v>167.11999999999998</v>
      </c>
      <c r="H499" s="7">
        <f t="shared" si="113"/>
        <v>0.71899999999999997</v>
      </c>
      <c r="I499" s="8" t="s">
        <v>866</v>
      </c>
    </row>
    <row r="500" spans="1:9">
      <c r="A500" s="107"/>
      <c r="B500" s="98" t="s">
        <v>153</v>
      </c>
      <c r="C500" s="35" t="s">
        <v>881</v>
      </c>
      <c r="D500" s="19">
        <v>0.16</v>
      </c>
      <c r="E500" s="19">
        <v>0.01</v>
      </c>
      <c r="F500" s="19">
        <v>0.83</v>
      </c>
      <c r="G500" s="19">
        <v>4.2</v>
      </c>
      <c r="H500" s="19">
        <v>0.6</v>
      </c>
      <c r="I500" s="20"/>
    </row>
    <row r="501" spans="1:9">
      <c r="A501" s="107"/>
      <c r="B501" s="98" t="s">
        <v>155</v>
      </c>
      <c r="C501" s="35" t="s">
        <v>880</v>
      </c>
      <c r="D501" s="19">
        <v>10.91</v>
      </c>
      <c r="E501" s="19">
        <v>9.39</v>
      </c>
      <c r="F501" s="19">
        <v>0</v>
      </c>
      <c r="G501" s="19">
        <v>127.92</v>
      </c>
      <c r="H501" s="19">
        <v>0</v>
      </c>
      <c r="I501" s="20"/>
    </row>
    <row r="502" spans="1:9">
      <c r="A502" s="107"/>
      <c r="B502" s="98" t="s">
        <v>157</v>
      </c>
      <c r="C502" s="35" t="s">
        <v>879</v>
      </c>
      <c r="D502" s="19">
        <v>7.0000000000000007E-2</v>
      </c>
      <c r="E502" s="19">
        <v>0.01</v>
      </c>
      <c r="F502" s="19">
        <v>0.41</v>
      </c>
      <c r="G502" s="19">
        <v>2.0699999999999998</v>
      </c>
      <c r="H502" s="19">
        <v>0</v>
      </c>
      <c r="I502" s="20"/>
    </row>
    <row r="503" spans="1:9">
      <c r="A503" s="107"/>
      <c r="B503" s="98" t="s">
        <v>159</v>
      </c>
      <c r="C503" s="35" t="s">
        <v>194</v>
      </c>
      <c r="D503" s="19">
        <v>0.16</v>
      </c>
      <c r="E503" s="19">
        <v>0.6</v>
      </c>
      <c r="F503" s="19">
        <v>0.23</v>
      </c>
      <c r="G503" s="19">
        <v>7.14</v>
      </c>
      <c r="H503" s="19">
        <v>0.03</v>
      </c>
      <c r="I503" s="20"/>
    </row>
    <row r="504" spans="1:9">
      <c r="A504" s="107"/>
      <c r="B504" s="98" t="s">
        <v>256</v>
      </c>
      <c r="C504" s="35" t="s">
        <v>170</v>
      </c>
      <c r="D504" s="19">
        <v>0</v>
      </c>
      <c r="E504" s="19">
        <v>1.8</v>
      </c>
      <c r="F504" s="19">
        <v>0</v>
      </c>
      <c r="G504" s="19">
        <v>16.18</v>
      </c>
      <c r="H504" s="19">
        <v>0</v>
      </c>
      <c r="I504" s="20"/>
    </row>
    <row r="505" spans="1:9">
      <c r="A505" s="107"/>
      <c r="B505" s="98" t="s">
        <v>161</v>
      </c>
      <c r="C505" s="35" t="s">
        <v>170</v>
      </c>
      <c r="D505" s="19">
        <v>0.19</v>
      </c>
      <c r="E505" s="19">
        <v>0.02</v>
      </c>
      <c r="F505" s="19">
        <v>1.24</v>
      </c>
      <c r="G505" s="19">
        <v>6.01</v>
      </c>
      <c r="H505" s="19">
        <v>1.0999999999999999E-2</v>
      </c>
      <c r="I505" s="20"/>
    </row>
    <row r="506" spans="1:9">
      <c r="A506" s="107"/>
      <c r="B506" s="98" t="s">
        <v>103</v>
      </c>
      <c r="C506" s="35" t="s">
        <v>194</v>
      </c>
      <c r="D506" s="19">
        <v>0.17</v>
      </c>
      <c r="E506" s="19">
        <v>0.19</v>
      </c>
      <c r="F506" s="19">
        <v>0.28000000000000003</v>
      </c>
      <c r="G506" s="19">
        <v>3.6</v>
      </c>
      <c r="H506" s="19">
        <v>7.8E-2</v>
      </c>
      <c r="I506" s="20"/>
    </row>
    <row r="507" spans="1:9">
      <c r="A507" s="107"/>
      <c r="B507" s="98" t="s">
        <v>104</v>
      </c>
      <c r="C507" s="35" t="s">
        <v>194</v>
      </c>
      <c r="D507" s="19">
        <v>0</v>
      </c>
      <c r="E507" s="19">
        <v>0</v>
      </c>
      <c r="F507" s="19">
        <v>0</v>
      </c>
      <c r="G507" s="19">
        <v>0</v>
      </c>
      <c r="H507" s="19">
        <v>0</v>
      </c>
      <c r="I507" s="20"/>
    </row>
    <row r="508" spans="1:9" ht="15.75" customHeight="1">
      <c r="A508" s="107"/>
      <c r="B508" s="98" t="s">
        <v>101</v>
      </c>
      <c r="C508" s="35" t="s">
        <v>172</v>
      </c>
      <c r="D508" s="19">
        <v>0</v>
      </c>
      <c r="E508" s="19">
        <v>0</v>
      </c>
      <c r="F508" s="19">
        <v>0</v>
      </c>
      <c r="G508" s="19">
        <v>0</v>
      </c>
      <c r="H508" s="19">
        <v>0</v>
      </c>
      <c r="I508" s="20"/>
    </row>
    <row r="509" spans="1:9" ht="15" customHeight="1">
      <c r="A509" s="6" t="s">
        <v>114</v>
      </c>
      <c r="B509" s="97" t="s">
        <v>821</v>
      </c>
      <c r="C509" s="7" t="s">
        <v>210</v>
      </c>
      <c r="D509" s="7">
        <f>SUM(D510:D513)</f>
        <v>5.42</v>
      </c>
      <c r="E509" s="7">
        <f t="shared" ref="E509:H509" si="114">SUM(E510:E513)</f>
        <v>4.2300000000000004</v>
      </c>
      <c r="F509" s="7">
        <f t="shared" si="114"/>
        <v>27.95</v>
      </c>
      <c r="G509" s="7">
        <f t="shared" si="114"/>
        <v>177.21</v>
      </c>
      <c r="H509" s="7">
        <f t="shared" si="114"/>
        <v>0</v>
      </c>
      <c r="I509" s="8" t="s">
        <v>822</v>
      </c>
    </row>
    <row r="510" spans="1:9">
      <c r="A510" s="107"/>
      <c r="B510" s="98" t="s">
        <v>14</v>
      </c>
      <c r="C510" s="9" t="s">
        <v>823</v>
      </c>
      <c r="D510" s="10">
        <v>0.06</v>
      </c>
      <c r="E510" s="10">
        <v>2.71</v>
      </c>
      <c r="F510" s="10">
        <v>7.0000000000000007E-2</v>
      </c>
      <c r="G510" s="10">
        <v>24.9</v>
      </c>
      <c r="H510" s="10">
        <v>0</v>
      </c>
      <c r="I510" s="11"/>
    </row>
    <row r="511" spans="1:9">
      <c r="A511" s="107"/>
      <c r="B511" s="98" t="s">
        <v>104</v>
      </c>
      <c r="C511" s="9" t="s">
        <v>824</v>
      </c>
      <c r="D511" s="10">
        <v>0</v>
      </c>
      <c r="E511" s="10">
        <v>0</v>
      </c>
      <c r="F511" s="10">
        <v>0</v>
      </c>
      <c r="G511" s="10">
        <v>0</v>
      </c>
      <c r="H511" s="10">
        <v>0</v>
      </c>
      <c r="I511" s="11"/>
    </row>
    <row r="512" spans="1:9" ht="16.5" customHeight="1">
      <c r="A512" s="107"/>
      <c r="B512" s="98" t="s">
        <v>101</v>
      </c>
      <c r="C512" s="9" t="s">
        <v>401</v>
      </c>
      <c r="D512" s="10">
        <v>0</v>
      </c>
      <c r="E512" s="10">
        <v>0</v>
      </c>
      <c r="F512" s="10">
        <v>0</v>
      </c>
      <c r="G512" s="10">
        <v>0</v>
      </c>
      <c r="H512" s="10">
        <v>0</v>
      </c>
      <c r="I512" s="11"/>
    </row>
    <row r="513" spans="1:9">
      <c r="A513" s="107"/>
      <c r="B513" s="98" t="s">
        <v>825</v>
      </c>
      <c r="C513" s="9" t="s">
        <v>826</v>
      </c>
      <c r="D513" s="10">
        <v>5.36</v>
      </c>
      <c r="E513" s="10">
        <v>1.52</v>
      </c>
      <c r="F513" s="10">
        <v>27.88</v>
      </c>
      <c r="G513" s="10">
        <v>152.31</v>
      </c>
      <c r="H513" s="10">
        <v>0</v>
      </c>
      <c r="I513" s="11"/>
    </row>
    <row r="514" spans="1:9" ht="16.5" customHeight="1">
      <c r="A514" s="6" t="s">
        <v>114</v>
      </c>
      <c r="B514" s="97" t="s">
        <v>428</v>
      </c>
      <c r="C514" s="7" t="s">
        <v>73</v>
      </c>
      <c r="D514" s="7">
        <f>SUM(D515:D517)</f>
        <v>5.1999999999999998E-2</v>
      </c>
      <c r="E514" s="7">
        <f t="shared" ref="E514:H514" si="115">SUM(E515:E517)</f>
        <v>5.1999999999999998E-2</v>
      </c>
      <c r="F514" s="7">
        <f t="shared" si="115"/>
        <v>7.1680000000000001</v>
      </c>
      <c r="G514" s="7">
        <f t="shared" si="115"/>
        <v>29.840000000000003</v>
      </c>
      <c r="H514" s="7">
        <f t="shared" si="115"/>
        <v>21.65</v>
      </c>
      <c r="I514" s="8" t="s">
        <v>429</v>
      </c>
    </row>
    <row r="515" spans="1:9">
      <c r="A515" s="107"/>
      <c r="B515" s="98" t="s">
        <v>104</v>
      </c>
      <c r="C515" s="9" t="s">
        <v>124</v>
      </c>
      <c r="D515" s="10">
        <v>0</v>
      </c>
      <c r="E515" s="10">
        <v>0</v>
      </c>
      <c r="F515" s="10">
        <v>0</v>
      </c>
      <c r="G515" s="10">
        <v>0</v>
      </c>
      <c r="H515" s="10">
        <v>0</v>
      </c>
      <c r="I515" s="11"/>
    </row>
    <row r="516" spans="1:9">
      <c r="A516" s="107"/>
      <c r="B516" s="98" t="s">
        <v>102</v>
      </c>
      <c r="C516" s="44" t="s">
        <v>194</v>
      </c>
      <c r="D516" s="10">
        <v>0</v>
      </c>
      <c r="E516" s="10">
        <v>0</v>
      </c>
      <c r="F516" s="10">
        <v>5.9880000000000004</v>
      </c>
      <c r="G516" s="10">
        <v>23.94</v>
      </c>
      <c r="H516" s="10">
        <v>0</v>
      </c>
      <c r="I516" s="11"/>
    </row>
    <row r="517" spans="1:9">
      <c r="A517" s="107"/>
      <c r="B517" s="98" t="s">
        <v>430</v>
      </c>
      <c r="C517" s="10" t="s">
        <v>431</v>
      </c>
      <c r="D517" s="10">
        <v>5.1999999999999998E-2</v>
      </c>
      <c r="E517" s="10">
        <v>5.1999999999999998E-2</v>
      </c>
      <c r="F517" s="10">
        <v>1.18</v>
      </c>
      <c r="G517" s="10">
        <v>5.9</v>
      </c>
      <c r="H517" s="10">
        <v>21.65</v>
      </c>
      <c r="I517" s="11"/>
    </row>
    <row r="518" spans="1:9">
      <c r="A518" s="6" t="s">
        <v>114</v>
      </c>
      <c r="B518" s="97" t="s">
        <v>231</v>
      </c>
      <c r="C518" s="7" t="s">
        <v>24</v>
      </c>
      <c r="D518" s="7">
        <f>SUM(D519,)</f>
        <v>1.08</v>
      </c>
      <c r="E518" s="7">
        <f t="shared" ref="E518:H518" si="116">SUM(E519,)</f>
        <v>0.27</v>
      </c>
      <c r="F518" s="7">
        <f t="shared" si="116"/>
        <v>9.36</v>
      </c>
      <c r="G518" s="7">
        <f t="shared" si="116"/>
        <v>44.55</v>
      </c>
      <c r="H518" s="7">
        <f t="shared" si="116"/>
        <v>0</v>
      </c>
      <c r="I518" s="8" t="s">
        <v>232</v>
      </c>
    </row>
    <row r="519" spans="1:9">
      <c r="A519" s="107"/>
      <c r="B519" s="98" t="s">
        <v>233</v>
      </c>
      <c r="C519" s="9" t="s">
        <v>27</v>
      </c>
      <c r="D519" s="10">
        <v>1.08</v>
      </c>
      <c r="E519" s="10">
        <v>0.27</v>
      </c>
      <c r="F519" s="10">
        <v>9.36</v>
      </c>
      <c r="G519" s="10">
        <v>44.55</v>
      </c>
      <c r="H519" s="10">
        <v>0</v>
      </c>
      <c r="I519" s="11"/>
    </row>
    <row r="520" spans="1:9">
      <c r="A520" s="135" t="s">
        <v>119</v>
      </c>
      <c r="B520" s="136"/>
      <c r="C520" s="56">
        <v>530</v>
      </c>
      <c r="D520" s="56">
        <f>SUM(D483,D491,D499,D509,D514,D518,)</f>
        <v>24.501999999999995</v>
      </c>
      <c r="E520" s="56">
        <f t="shared" ref="E520:H520" si="117">SUM(E483,E491,E499,E509,E514,E518,)</f>
        <v>19.111999999999998</v>
      </c>
      <c r="F520" s="56">
        <f t="shared" si="117"/>
        <v>58.147999999999996</v>
      </c>
      <c r="G520" s="56">
        <f t="shared" si="117"/>
        <v>510.06</v>
      </c>
      <c r="H520" s="56">
        <f t="shared" si="117"/>
        <v>50.491</v>
      </c>
      <c r="I520" s="37"/>
    </row>
    <row r="521" spans="1:9" ht="15" customHeight="1">
      <c r="A521" s="6" t="s">
        <v>242</v>
      </c>
      <c r="B521" s="97" t="s">
        <v>836</v>
      </c>
      <c r="C521" s="7" t="s">
        <v>24</v>
      </c>
      <c r="D521" s="7">
        <f>SUM(D522:D529)</f>
        <v>0.88</v>
      </c>
      <c r="E521" s="7">
        <f t="shared" ref="E521:H521" si="118">SUM(E522:E529)</f>
        <v>1.58</v>
      </c>
      <c r="F521" s="7">
        <f t="shared" si="118"/>
        <v>3.79</v>
      </c>
      <c r="G521" s="7">
        <f t="shared" si="118"/>
        <v>32.89</v>
      </c>
      <c r="H521" s="7">
        <f t="shared" si="118"/>
        <v>3.0599999999999996</v>
      </c>
      <c r="I521" s="8" t="s">
        <v>16</v>
      </c>
    </row>
    <row r="522" spans="1:9">
      <c r="A522" s="107"/>
      <c r="B522" s="98" t="s">
        <v>190</v>
      </c>
      <c r="C522" s="9" t="s">
        <v>837</v>
      </c>
      <c r="D522" s="10">
        <v>0.19</v>
      </c>
      <c r="E522" s="10">
        <v>0.04</v>
      </c>
      <c r="F522" s="10">
        <v>1.56</v>
      </c>
      <c r="G522" s="10">
        <v>7.39</v>
      </c>
      <c r="H522" s="10">
        <v>1.92</v>
      </c>
      <c r="I522" s="11"/>
    </row>
    <row r="523" spans="1:9">
      <c r="A523" s="107"/>
      <c r="B523" s="98" t="s">
        <v>135</v>
      </c>
      <c r="C523" s="9" t="s">
        <v>838</v>
      </c>
      <c r="D523" s="10">
        <v>0.11</v>
      </c>
      <c r="E523" s="10">
        <v>0.01</v>
      </c>
      <c r="F523" s="10">
        <v>0.63</v>
      </c>
      <c r="G523" s="10">
        <v>3.02</v>
      </c>
      <c r="H523" s="10">
        <v>0.72</v>
      </c>
      <c r="I523" s="11"/>
    </row>
    <row r="524" spans="1:9">
      <c r="A524" s="107"/>
      <c r="B524" s="98" t="s">
        <v>153</v>
      </c>
      <c r="C524" s="9" t="s">
        <v>839</v>
      </c>
      <c r="D524" s="10">
        <v>0.05</v>
      </c>
      <c r="E524" s="10">
        <v>0</v>
      </c>
      <c r="F524" s="10">
        <v>0.28999999999999998</v>
      </c>
      <c r="G524" s="10">
        <v>1.47</v>
      </c>
      <c r="H524" s="10">
        <v>0.21</v>
      </c>
      <c r="I524" s="11"/>
    </row>
    <row r="525" spans="1:9">
      <c r="A525" s="107"/>
      <c r="B525" s="98" t="s">
        <v>157</v>
      </c>
      <c r="C525" s="9" t="s">
        <v>840</v>
      </c>
      <c r="D525" s="10">
        <v>0.02</v>
      </c>
      <c r="E525" s="10">
        <v>0</v>
      </c>
      <c r="F525" s="10">
        <v>0.12</v>
      </c>
      <c r="G525" s="10">
        <v>0.62</v>
      </c>
      <c r="H525" s="10">
        <v>0</v>
      </c>
      <c r="I525" s="11"/>
    </row>
    <row r="526" spans="1:9">
      <c r="A526" s="107"/>
      <c r="B526" s="98" t="s">
        <v>256</v>
      </c>
      <c r="C526" s="9" t="s">
        <v>315</v>
      </c>
      <c r="D526" s="10">
        <v>0</v>
      </c>
      <c r="E526" s="10">
        <v>1.5</v>
      </c>
      <c r="F526" s="10">
        <v>0</v>
      </c>
      <c r="G526" s="10">
        <v>13.48</v>
      </c>
      <c r="H526" s="10">
        <v>0</v>
      </c>
      <c r="I526" s="11"/>
    </row>
    <row r="527" spans="1:9" ht="14.25" customHeight="1">
      <c r="A527" s="107"/>
      <c r="B527" s="98" t="s">
        <v>101</v>
      </c>
      <c r="C527" s="9" t="s">
        <v>354</v>
      </c>
      <c r="D527" s="10">
        <v>0</v>
      </c>
      <c r="E527" s="10">
        <v>0</v>
      </c>
      <c r="F527" s="10">
        <v>0</v>
      </c>
      <c r="G527" s="10">
        <v>0</v>
      </c>
      <c r="H527" s="10">
        <v>0</v>
      </c>
      <c r="I527" s="11"/>
    </row>
    <row r="528" spans="1:9" ht="16.5" customHeight="1">
      <c r="A528" s="107"/>
      <c r="B528" s="98" t="s">
        <v>841</v>
      </c>
      <c r="C528" s="9" t="s">
        <v>842</v>
      </c>
      <c r="D528" s="10">
        <v>0.48</v>
      </c>
      <c r="E528" s="10">
        <v>0.03</v>
      </c>
      <c r="F528" s="10">
        <v>1.1200000000000001</v>
      </c>
      <c r="G528" s="10">
        <v>6.36</v>
      </c>
      <c r="H528" s="10">
        <v>0</v>
      </c>
      <c r="I528" s="11"/>
    </row>
    <row r="529" spans="1:9">
      <c r="A529" s="107"/>
      <c r="B529" s="98" t="s">
        <v>843</v>
      </c>
      <c r="C529" s="9" t="s">
        <v>839</v>
      </c>
      <c r="D529" s="10">
        <v>0.03</v>
      </c>
      <c r="E529" s="10">
        <v>0</v>
      </c>
      <c r="F529" s="10">
        <v>7.0000000000000007E-2</v>
      </c>
      <c r="G529" s="10">
        <v>0.55000000000000004</v>
      </c>
      <c r="H529" s="10">
        <v>0.21</v>
      </c>
      <c r="I529" s="11"/>
    </row>
    <row r="530" spans="1:9">
      <c r="A530" s="6" t="s">
        <v>242</v>
      </c>
      <c r="B530" s="97" t="s">
        <v>655</v>
      </c>
      <c r="C530" s="7" t="s">
        <v>73</v>
      </c>
      <c r="D530" s="7">
        <f>SUM(D531:D534)</f>
        <v>0.15</v>
      </c>
      <c r="E530" s="7">
        <f t="shared" ref="E530:H530" si="119">SUM(E531:E534)</f>
        <v>0.03</v>
      </c>
      <c r="F530" s="7">
        <f t="shared" si="119"/>
        <v>6.96</v>
      </c>
      <c r="G530" s="7">
        <f t="shared" si="119"/>
        <v>29.83</v>
      </c>
      <c r="H530" s="7">
        <f t="shared" si="119"/>
        <v>2.7450000000000001</v>
      </c>
      <c r="I530" s="8" t="s">
        <v>656</v>
      </c>
    </row>
    <row r="531" spans="1:9">
      <c r="A531" s="107"/>
      <c r="B531" s="98" t="s">
        <v>552</v>
      </c>
      <c r="C531" s="9" t="s">
        <v>111</v>
      </c>
      <c r="D531" s="10">
        <v>0.09</v>
      </c>
      <c r="E531" s="10">
        <v>0.02</v>
      </c>
      <c r="F531" s="10">
        <v>0.02</v>
      </c>
      <c r="G531" s="10">
        <v>0.63</v>
      </c>
      <c r="H531" s="10">
        <v>4.4999999999999998E-2</v>
      </c>
      <c r="I531" s="11"/>
    </row>
    <row r="532" spans="1:9">
      <c r="A532" s="107"/>
      <c r="B532" s="98" t="s">
        <v>104</v>
      </c>
      <c r="C532" s="9" t="s">
        <v>657</v>
      </c>
      <c r="D532" s="10">
        <v>0</v>
      </c>
      <c r="E532" s="10">
        <v>0</v>
      </c>
      <c r="F532" s="10">
        <v>0</v>
      </c>
      <c r="G532" s="10">
        <v>0</v>
      </c>
      <c r="H532" s="10">
        <v>0</v>
      </c>
      <c r="I532" s="11"/>
    </row>
    <row r="533" spans="1:9">
      <c r="A533" s="107"/>
      <c r="B533" s="98" t="s">
        <v>102</v>
      </c>
      <c r="C533" s="10" t="s">
        <v>314</v>
      </c>
      <c r="D533" s="10">
        <v>0</v>
      </c>
      <c r="E533" s="10">
        <v>0</v>
      </c>
      <c r="F533" s="10">
        <v>6.74</v>
      </c>
      <c r="G533" s="10">
        <v>26.9</v>
      </c>
      <c r="H533" s="10">
        <v>0</v>
      </c>
      <c r="I533" s="11"/>
    </row>
    <row r="534" spans="1:9">
      <c r="A534" s="107"/>
      <c r="B534" s="98" t="s">
        <v>658</v>
      </c>
      <c r="C534" s="9" t="s">
        <v>659</v>
      </c>
      <c r="D534" s="10">
        <v>0.06</v>
      </c>
      <c r="E534" s="10">
        <v>0.01</v>
      </c>
      <c r="F534" s="10">
        <v>0.2</v>
      </c>
      <c r="G534" s="10">
        <v>2.2999999999999998</v>
      </c>
      <c r="H534" s="10">
        <v>2.7</v>
      </c>
      <c r="I534" s="11"/>
    </row>
    <row r="535" spans="1:9">
      <c r="A535" s="6" t="s">
        <v>242</v>
      </c>
      <c r="B535" s="97" t="s">
        <v>23</v>
      </c>
      <c r="C535" s="7" t="s">
        <v>24</v>
      </c>
      <c r="D535" s="7">
        <f>SUM(D536)</f>
        <v>1.98</v>
      </c>
      <c r="E535" s="7">
        <f t="shared" ref="E535:H535" si="120">SUM(E536)</f>
        <v>0.27</v>
      </c>
      <c r="F535" s="7">
        <f t="shared" si="120"/>
        <v>11.4</v>
      </c>
      <c r="G535" s="7">
        <f t="shared" si="120"/>
        <v>59.7</v>
      </c>
      <c r="H535" s="7">
        <f t="shared" si="120"/>
        <v>0</v>
      </c>
      <c r="I535" s="8" t="s">
        <v>25</v>
      </c>
    </row>
    <row r="536" spans="1:9" ht="15.75" thickBot="1">
      <c r="A536" s="107"/>
      <c r="B536" s="98" t="s">
        <v>23</v>
      </c>
      <c r="C536" s="9" t="s">
        <v>27</v>
      </c>
      <c r="D536" s="10">
        <v>1.98</v>
      </c>
      <c r="E536" s="10">
        <v>0.27</v>
      </c>
      <c r="F536" s="10">
        <v>11.4</v>
      </c>
      <c r="G536" s="10">
        <v>59.7</v>
      </c>
      <c r="H536" s="10">
        <v>0</v>
      </c>
      <c r="I536" s="11"/>
    </row>
    <row r="537" spans="1:9">
      <c r="A537" s="137" t="s">
        <v>119</v>
      </c>
      <c r="B537" s="138"/>
      <c r="C537" s="54">
        <v>210</v>
      </c>
      <c r="D537" s="54">
        <f>SUM(D521,D530,D535,)</f>
        <v>3.01</v>
      </c>
      <c r="E537" s="54">
        <f t="shared" ref="E537:H537" si="121">SUM(E521,E530,E535,)</f>
        <v>1.8800000000000001</v>
      </c>
      <c r="F537" s="54">
        <f t="shared" si="121"/>
        <v>22.15</v>
      </c>
      <c r="G537" s="54">
        <f t="shared" si="121"/>
        <v>122.42</v>
      </c>
      <c r="H537" s="54">
        <f t="shared" si="121"/>
        <v>5.8049999999999997</v>
      </c>
      <c r="I537" s="49"/>
    </row>
    <row r="538" spans="1:9" ht="16.5" thickBot="1">
      <c r="A538" s="139" t="s">
        <v>282</v>
      </c>
      <c r="B538" s="140"/>
      <c r="C538" s="55">
        <f>SUM(C479,C482,C520,C537,)</f>
        <v>1185</v>
      </c>
      <c r="D538" s="55">
        <f t="shared" ref="D538:H538" si="122">SUM(D479,D482,D520,D537,)</f>
        <v>46.766999999999996</v>
      </c>
      <c r="E538" s="55">
        <f t="shared" si="122"/>
        <v>42.667000000000002</v>
      </c>
      <c r="F538" s="55">
        <f t="shared" si="122"/>
        <v>129.018</v>
      </c>
      <c r="G538" s="55">
        <f t="shared" si="122"/>
        <v>1103.0700000000002</v>
      </c>
      <c r="H538" s="55">
        <f t="shared" si="122"/>
        <v>68.526999999999987</v>
      </c>
      <c r="I538" s="51"/>
    </row>
    <row r="540" spans="1:9" s="95" customFormat="1">
      <c r="A540" s="100"/>
      <c r="B540" s="100"/>
    </row>
    <row r="541" spans="1:9" s="95" customFormat="1">
      <c r="A541" s="100"/>
      <c r="B541" s="100"/>
    </row>
    <row r="542" spans="1:9" s="95" customFormat="1">
      <c r="A542" s="100"/>
      <c r="B542" s="100"/>
    </row>
    <row r="543" spans="1:9" s="95" customFormat="1">
      <c r="A543" s="100"/>
      <c r="B543" s="100"/>
    </row>
    <row r="544" spans="1:9" s="95" customFormat="1">
      <c r="A544" s="100"/>
      <c r="B544" s="100"/>
    </row>
    <row r="545" spans="1:2" s="95" customFormat="1">
      <c r="A545" s="100"/>
      <c r="B545" s="100"/>
    </row>
    <row r="546" spans="1:2" s="95" customFormat="1">
      <c r="A546" s="100"/>
      <c r="B546" s="100"/>
    </row>
    <row r="547" spans="1:2" s="95" customFormat="1">
      <c r="A547" s="100"/>
      <c r="B547" s="100"/>
    </row>
    <row r="548" spans="1:2" s="95" customFormat="1">
      <c r="A548" s="100"/>
      <c r="B548" s="100"/>
    </row>
    <row r="549" spans="1:2" s="95" customFormat="1">
      <c r="A549" s="100"/>
      <c r="B549" s="100"/>
    </row>
    <row r="550" spans="1:2" s="95" customFormat="1">
      <c r="A550" s="100"/>
      <c r="B550" s="100"/>
    </row>
    <row r="551" spans="1:2" s="95" customFormat="1">
      <c r="A551" s="100"/>
      <c r="B551" s="100"/>
    </row>
    <row r="552" spans="1:2" s="95" customFormat="1">
      <c r="A552" s="100"/>
      <c r="B552" s="100"/>
    </row>
    <row r="553" spans="1:2" s="95" customFormat="1">
      <c r="A553" s="100"/>
      <c r="B553" s="100"/>
    </row>
    <row r="554" spans="1:2" s="95" customFormat="1">
      <c r="A554" s="100"/>
      <c r="B554" s="100"/>
    </row>
    <row r="555" spans="1:2" s="95" customFormat="1">
      <c r="A555" s="100"/>
      <c r="B555" s="100"/>
    </row>
    <row r="556" spans="1:2" s="95" customFormat="1">
      <c r="A556" s="100"/>
      <c r="B556" s="100"/>
    </row>
    <row r="557" spans="1:2" s="95" customFormat="1">
      <c r="A557" s="100"/>
      <c r="B557" s="100"/>
    </row>
    <row r="558" spans="1:2" s="95" customFormat="1">
      <c r="A558" s="100"/>
      <c r="B558" s="100"/>
    </row>
    <row r="559" spans="1:2" s="95" customFormat="1">
      <c r="A559" s="100"/>
      <c r="B559" s="100"/>
    </row>
    <row r="560" spans="1:2" s="95" customFormat="1">
      <c r="A560" s="100"/>
      <c r="B560" s="100"/>
    </row>
    <row r="561" spans="1:9" s="95" customFormat="1">
      <c r="A561" s="100"/>
      <c r="B561" s="100"/>
    </row>
    <row r="562" spans="1:9" s="95" customFormat="1">
      <c r="A562" s="100"/>
      <c r="B562" s="100"/>
    </row>
    <row r="563" spans="1:9" s="95" customFormat="1">
      <c r="A563" s="100"/>
      <c r="B563" s="100"/>
    </row>
    <row r="564" spans="1:9" s="95" customFormat="1">
      <c r="A564" s="100"/>
      <c r="B564" s="100"/>
    </row>
    <row r="565" spans="1:9" s="95" customFormat="1">
      <c r="A565" s="100"/>
      <c r="B565" s="100"/>
    </row>
    <row r="566" spans="1:9" s="95" customFormat="1">
      <c r="A566" s="100"/>
      <c r="B566" s="100"/>
    </row>
    <row r="567" spans="1:9" s="95" customFormat="1">
      <c r="A567" s="100"/>
      <c r="B567" s="100"/>
    </row>
    <row r="568" spans="1:9" s="95" customFormat="1">
      <c r="A568" s="100"/>
      <c r="B568" s="100"/>
    </row>
    <row r="569" spans="1:9" s="95" customFormat="1">
      <c r="A569" s="100"/>
      <c r="B569" s="100"/>
    </row>
    <row r="570" spans="1:9" s="95" customFormat="1">
      <c r="A570" s="100"/>
      <c r="B570" s="100"/>
    </row>
    <row r="571" spans="1:9" s="95" customFormat="1">
      <c r="A571" s="100"/>
      <c r="B571" s="100"/>
    </row>
    <row r="572" spans="1:9" s="95" customFormat="1">
      <c r="A572" s="100"/>
      <c r="B572" s="100"/>
    </row>
    <row r="574" spans="1:9" ht="15.75" thickBot="1"/>
    <row r="575" spans="1:9">
      <c r="A575" s="150" t="s">
        <v>2</v>
      </c>
      <c r="B575" s="152" t="s">
        <v>3</v>
      </c>
      <c r="C575" s="154" t="s">
        <v>4</v>
      </c>
      <c r="D575" s="122" t="s">
        <v>5</v>
      </c>
      <c r="E575" s="122"/>
      <c r="F575" s="122"/>
      <c r="G575" s="122" t="s">
        <v>6</v>
      </c>
      <c r="H575" s="144" t="s">
        <v>7</v>
      </c>
      <c r="I575" s="146" t="s">
        <v>8</v>
      </c>
    </row>
    <row r="576" spans="1:9" ht="15.75" thickBot="1">
      <c r="A576" s="151"/>
      <c r="B576" s="153"/>
      <c r="C576" s="155"/>
      <c r="D576" s="57" t="s">
        <v>9</v>
      </c>
      <c r="E576" s="57" t="s">
        <v>10</v>
      </c>
      <c r="F576" s="57" t="s">
        <v>11</v>
      </c>
      <c r="G576" s="143"/>
      <c r="H576" s="145"/>
      <c r="I576" s="147"/>
    </row>
    <row r="577" spans="1:9">
      <c r="A577" s="137" t="s">
        <v>897</v>
      </c>
      <c r="B577" s="148"/>
      <c r="C577" s="148"/>
      <c r="D577" s="148"/>
      <c r="E577" s="148"/>
      <c r="F577" s="148"/>
      <c r="G577" s="148"/>
      <c r="H577" s="148"/>
      <c r="I577" s="149"/>
    </row>
    <row r="578" spans="1:9">
      <c r="A578" s="6" t="s">
        <v>13</v>
      </c>
      <c r="B578" s="97" t="s">
        <v>14</v>
      </c>
      <c r="C578" s="7" t="s">
        <v>15</v>
      </c>
      <c r="D578" s="7">
        <f>SUM(D579,)</f>
        <v>0.06</v>
      </c>
      <c r="E578" s="7">
        <f t="shared" ref="E578:H578" si="123">SUM(E579,)</f>
        <v>3.08</v>
      </c>
      <c r="F578" s="7">
        <f t="shared" si="123"/>
        <v>0.08</v>
      </c>
      <c r="G578" s="7">
        <f t="shared" si="123"/>
        <v>28.3</v>
      </c>
      <c r="H578" s="7">
        <f t="shared" si="123"/>
        <v>0</v>
      </c>
      <c r="I578" s="8" t="s">
        <v>16</v>
      </c>
    </row>
    <row r="579" spans="1:9">
      <c r="A579" s="107"/>
      <c r="B579" s="98" t="s">
        <v>14</v>
      </c>
      <c r="C579" s="9" t="s">
        <v>17</v>
      </c>
      <c r="D579" s="10">
        <v>0.06</v>
      </c>
      <c r="E579" s="10">
        <v>3.08</v>
      </c>
      <c r="F579" s="10">
        <v>0.08</v>
      </c>
      <c r="G579" s="10">
        <v>28.3</v>
      </c>
      <c r="H579" s="10">
        <v>0</v>
      </c>
      <c r="I579" s="11"/>
    </row>
    <row r="580" spans="1:9">
      <c r="A580" s="6" t="s">
        <v>13</v>
      </c>
      <c r="B580" s="97" t="s">
        <v>23</v>
      </c>
      <c r="C580" s="7" t="s">
        <v>24</v>
      </c>
      <c r="D580" s="7">
        <f>SUM(D581,)</f>
        <v>1.98</v>
      </c>
      <c r="E580" s="7">
        <f t="shared" ref="E580:H580" si="124">SUM(E581,)</f>
        <v>0.27</v>
      </c>
      <c r="F580" s="7">
        <f t="shared" si="124"/>
        <v>11.4</v>
      </c>
      <c r="G580" s="7">
        <f t="shared" si="124"/>
        <v>59.7</v>
      </c>
      <c r="H580" s="7">
        <f t="shared" si="124"/>
        <v>0</v>
      </c>
      <c r="I580" s="8" t="s">
        <v>25</v>
      </c>
    </row>
    <row r="581" spans="1:9">
      <c r="A581" s="107"/>
      <c r="B581" s="98" t="s">
        <v>26</v>
      </c>
      <c r="C581" s="9" t="s">
        <v>27</v>
      </c>
      <c r="D581" s="10">
        <v>1.98</v>
      </c>
      <c r="E581" s="10">
        <v>0.27</v>
      </c>
      <c r="F581" s="10">
        <v>11.4</v>
      </c>
      <c r="G581" s="10">
        <v>59.7</v>
      </c>
      <c r="H581" s="10">
        <v>0</v>
      </c>
      <c r="I581" s="11"/>
    </row>
    <row r="582" spans="1:9" ht="14.25" customHeight="1">
      <c r="A582" s="6" t="s">
        <v>13</v>
      </c>
      <c r="B582" s="97" t="s">
        <v>887</v>
      </c>
      <c r="C582" s="7" t="s">
        <v>73</v>
      </c>
      <c r="D582" s="7">
        <f>SUM(D583:D588)</f>
        <v>2.9</v>
      </c>
      <c r="E582" s="7">
        <f t="shared" ref="E582:H582" si="125">SUM(E583:E588)</f>
        <v>3.58</v>
      </c>
      <c r="F582" s="7">
        <f t="shared" si="125"/>
        <v>14.280000000000001</v>
      </c>
      <c r="G582" s="7">
        <f t="shared" si="125"/>
        <v>101.41</v>
      </c>
      <c r="H582" s="7">
        <f t="shared" si="125"/>
        <v>0.61699999999999999</v>
      </c>
      <c r="I582" s="8" t="s">
        <v>888</v>
      </c>
    </row>
    <row r="583" spans="1:9">
      <c r="A583" s="107"/>
      <c r="B583" s="98" t="s">
        <v>565</v>
      </c>
      <c r="C583" s="9" t="s">
        <v>894</v>
      </c>
      <c r="D583" s="10">
        <v>1.48</v>
      </c>
      <c r="E583" s="10">
        <v>0.14000000000000001</v>
      </c>
      <c r="F583" s="10">
        <v>10.130000000000001</v>
      </c>
      <c r="G583" s="10">
        <v>47.8</v>
      </c>
      <c r="H583" s="10">
        <v>0</v>
      </c>
      <c r="I583" s="11"/>
    </row>
    <row r="584" spans="1:9">
      <c r="A584" s="107"/>
      <c r="B584" s="98" t="s">
        <v>534</v>
      </c>
      <c r="C584" s="9" t="s">
        <v>117</v>
      </c>
      <c r="D584" s="10">
        <v>0</v>
      </c>
      <c r="E584" s="10">
        <v>0</v>
      </c>
      <c r="F584" s="10">
        <v>0</v>
      </c>
      <c r="G584" s="10">
        <v>0</v>
      </c>
      <c r="H584" s="10">
        <v>0</v>
      </c>
      <c r="I584" s="11"/>
    </row>
    <row r="585" spans="1:9">
      <c r="A585" s="107"/>
      <c r="B585" s="98" t="s">
        <v>14</v>
      </c>
      <c r="C585" s="9" t="s">
        <v>779</v>
      </c>
      <c r="D585" s="10">
        <v>0.04</v>
      </c>
      <c r="E585" s="10">
        <v>1.92</v>
      </c>
      <c r="F585" s="10">
        <v>0.05</v>
      </c>
      <c r="G585" s="10">
        <v>17.66</v>
      </c>
      <c r="H585" s="10">
        <v>0</v>
      </c>
      <c r="I585" s="11"/>
    </row>
    <row r="586" spans="1:9">
      <c r="A586" s="107"/>
      <c r="B586" s="98" t="s">
        <v>103</v>
      </c>
      <c r="C586" s="9" t="s">
        <v>895</v>
      </c>
      <c r="D586" s="10">
        <v>1.38</v>
      </c>
      <c r="E586" s="10">
        <v>1.52</v>
      </c>
      <c r="F586" s="10">
        <v>2.23</v>
      </c>
      <c r="G586" s="10">
        <v>28.47</v>
      </c>
      <c r="H586" s="10">
        <v>0.61699999999999999</v>
      </c>
      <c r="I586" s="11"/>
    </row>
    <row r="587" spans="1:9">
      <c r="A587" s="107"/>
      <c r="B587" s="98" t="s">
        <v>104</v>
      </c>
      <c r="C587" s="9" t="s">
        <v>896</v>
      </c>
      <c r="D587" s="10">
        <v>0</v>
      </c>
      <c r="E587" s="10">
        <v>0</v>
      </c>
      <c r="F587" s="10">
        <v>0</v>
      </c>
      <c r="G587" s="10">
        <v>0</v>
      </c>
      <c r="H587" s="10">
        <v>0</v>
      </c>
      <c r="I587" s="11"/>
    </row>
    <row r="588" spans="1:9">
      <c r="A588" s="107"/>
      <c r="B588" s="98" t="s">
        <v>102</v>
      </c>
      <c r="C588" s="9" t="s">
        <v>533</v>
      </c>
      <c r="D588" s="10">
        <v>0</v>
      </c>
      <c r="E588" s="10">
        <v>0</v>
      </c>
      <c r="F588" s="10">
        <v>1.87</v>
      </c>
      <c r="G588" s="10">
        <v>7.48</v>
      </c>
      <c r="H588" s="10">
        <v>0</v>
      </c>
      <c r="I588" s="11"/>
    </row>
    <row r="589" spans="1:9">
      <c r="A589" s="6" t="s">
        <v>13</v>
      </c>
      <c r="B589" s="97" t="s">
        <v>72</v>
      </c>
      <c r="C589" s="7" t="s">
        <v>73</v>
      </c>
      <c r="D589" s="7">
        <f>SUM(D590:D593)</f>
        <v>3.15</v>
      </c>
      <c r="E589" s="7">
        <f t="shared" ref="E589:H589" si="126">SUM(E590:E593)</f>
        <v>3.46</v>
      </c>
      <c r="F589" s="7">
        <f t="shared" si="126"/>
        <v>9.8099999999999987</v>
      </c>
      <c r="G589" s="7">
        <f t="shared" si="126"/>
        <v>83.86</v>
      </c>
      <c r="H589" s="7">
        <f t="shared" si="126"/>
        <v>0.55000000000000004</v>
      </c>
      <c r="I589" s="8" t="s">
        <v>74</v>
      </c>
    </row>
    <row r="590" spans="1:9">
      <c r="A590" s="107"/>
      <c r="B590" s="98" t="s">
        <v>75</v>
      </c>
      <c r="C590" s="9" t="s">
        <v>76</v>
      </c>
      <c r="D590" s="10">
        <v>0</v>
      </c>
      <c r="E590" s="10">
        <v>0</v>
      </c>
      <c r="F590" s="10">
        <v>0</v>
      </c>
      <c r="G590" s="10">
        <v>0</v>
      </c>
      <c r="H590" s="10">
        <v>0</v>
      </c>
      <c r="I590" s="11"/>
    </row>
    <row r="591" spans="1:9">
      <c r="A591" s="107"/>
      <c r="B591" s="98" t="s">
        <v>77</v>
      </c>
      <c r="C591" s="9" t="s">
        <v>78</v>
      </c>
      <c r="D591" s="10">
        <v>0.4</v>
      </c>
      <c r="E591" s="10">
        <v>0.25</v>
      </c>
      <c r="F591" s="10">
        <v>0.17</v>
      </c>
      <c r="G591" s="10">
        <v>4.8099999999999996</v>
      </c>
      <c r="H591" s="10">
        <v>0</v>
      </c>
      <c r="I591" s="11"/>
    </row>
    <row r="592" spans="1:9" ht="16.5" customHeight="1">
      <c r="A592" s="107"/>
      <c r="B592" s="98" t="s">
        <v>79</v>
      </c>
      <c r="C592" s="9" t="s">
        <v>80</v>
      </c>
      <c r="D592" s="10">
        <v>2.75</v>
      </c>
      <c r="E592" s="10">
        <v>3.21</v>
      </c>
      <c r="F592" s="10">
        <v>4.3099999999999996</v>
      </c>
      <c r="G592" s="10">
        <v>57.75</v>
      </c>
      <c r="H592" s="10">
        <v>0.55000000000000004</v>
      </c>
      <c r="I592" s="11"/>
    </row>
    <row r="593" spans="1:9">
      <c r="A593" s="107"/>
      <c r="B593" s="98" t="s">
        <v>81</v>
      </c>
      <c r="C593" s="10" t="s">
        <v>82</v>
      </c>
      <c r="D593" s="10">
        <v>0</v>
      </c>
      <c r="E593" s="10">
        <v>0</v>
      </c>
      <c r="F593" s="10">
        <v>5.33</v>
      </c>
      <c r="G593" s="10">
        <v>21.3</v>
      </c>
      <c r="H593" s="10">
        <v>0</v>
      </c>
      <c r="I593" s="11"/>
    </row>
    <row r="594" spans="1:9">
      <c r="A594" s="159" t="s">
        <v>119</v>
      </c>
      <c r="B594" s="160"/>
      <c r="C594" s="56">
        <v>335</v>
      </c>
      <c r="D594" s="56">
        <f>SUM(D578,D580,D582,D589,)</f>
        <v>8.09</v>
      </c>
      <c r="E594" s="56">
        <f t="shared" ref="E594:H594" si="127">SUM(E578,E580,E582,E589,)</f>
        <v>10.39</v>
      </c>
      <c r="F594" s="56">
        <f t="shared" si="127"/>
        <v>35.57</v>
      </c>
      <c r="G594" s="56">
        <f t="shared" si="127"/>
        <v>273.27</v>
      </c>
      <c r="H594" s="56">
        <f t="shared" si="127"/>
        <v>1.167</v>
      </c>
      <c r="I594" s="37"/>
    </row>
    <row r="595" spans="1:9">
      <c r="A595" s="6" t="s">
        <v>120</v>
      </c>
      <c r="B595" s="97" t="s">
        <v>326</v>
      </c>
      <c r="C595" s="7" t="s">
        <v>327</v>
      </c>
      <c r="D595" s="7">
        <f>SUM(D596)</f>
        <v>0.86</v>
      </c>
      <c r="E595" s="7">
        <f t="shared" ref="E595:H595" si="128">SUM(E596)</f>
        <v>0.19</v>
      </c>
      <c r="F595" s="7">
        <f t="shared" si="128"/>
        <v>7.7</v>
      </c>
      <c r="G595" s="7">
        <f t="shared" si="128"/>
        <v>40.85</v>
      </c>
      <c r="H595" s="7">
        <f t="shared" si="128"/>
        <v>57</v>
      </c>
      <c r="I595" s="8" t="s">
        <v>328</v>
      </c>
    </row>
    <row r="596" spans="1:9">
      <c r="A596" s="107"/>
      <c r="B596" s="98" t="s">
        <v>333</v>
      </c>
      <c r="C596" s="9" t="s">
        <v>330</v>
      </c>
      <c r="D596" s="10">
        <v>0.86</v>
      </c>
      <c r="E596" s="10">
        <v>0.19</v>
      </c>
      <c r="F596" s="10">
        <v>7.7</v>
      </c>
      <c r="G596" s="10">
        <v>40.85</v>
      </c>
      <c r="H596" s="10">
        <v>57</v>
      </c>
      <c r="I596" s="11"/>
    </row>
    <row r="597" spans="1:9">
      <c r="A597" s="159" t="s">
        <v>119</v>
      </c>
      <c r="B597" s="160"/>
      <c r="C597" s="56">
        <v>95</v>
      </c>
      <c r="D597" s="56">
        <f>SUM(D595)</f>
        <v>0.86</v>
      </c>
      <c r="E597" s="56">
        <f t="shared" ref="E597:H597" si="129">SUM(E595)</f>
        <v>0.19</v>
      </c>
      <c r="F597" s="56">
        <f t="shared" si="129"/>
        <v>7.7</v>
      </c>
      <c r="G597" s="56">
        <f t="shared" si="129"/>
        <v>40.85</v>
      </c>
      <c r="H597" s="56">
        <f t="shared" si="129"/>
        <v>57</v>
      </c>
      <c r="I597" s="37"/>
    </row>
    <row r="598" spans="1:9" ht="16.5" customHeight="1">
      <c r="A598" s="6" t="s">
        <v>114</v>
      </c>
      <c r="B598" s="97" t="s">
        <v>475</v>
      </c>
      <c r="C598" s="7" t="s">
        <v>24</v>
      </c>
      <c r="D598" s="7">
        <f>SUM(D599:D601)</f>
        <v>0.36</v>
      </c>
      <c r="E598" s="7">
        <f t="shared" ref="E598:H598" si="130">SUM(E599:E601)</f>
        <v>2.13</v>
      </c>
      <c r="F598" s="7">
        <f t="shared" si="130"/>
        <v>2.83</v>
      </c>
      <c r="G598" s="7">
        <f t="shared" si="130"/>
        <v>32.230000000000004</v>
      </c>
      <c r="H598" s="7">
        <f t="shared" si="130"/>
        <v>1.395</v>
      </c>
      <c r="I598" s="8" t="s">
        <v>19</v>
      </c>
    </row>
    <row r="599" spans="1:9">
      <c r="A599" s="107"/>
      <c r="B599" s="98" t="s">
        <v>153</v>
      </c>
      <c r="C599" s="35" t="s">
        <v>477</v>
      </c>
      <c r="D599" s="19">
        <v>0.36</v>
      </c>
      <c r="E599" s="19">
        <v>0.03</v>
      </c>
      <c r="F599" s="19">
        <v>1.93</v>
      </c>
      <c r="G599" s="19">
        <v>9.76</v>
      </c>
      <c r="H599" s="19">
        <v>1.395</v>
      </c>
      <c r="I599" s="20"/>
    </row>
    <row r="600" spans="1:9">
      <c r="A600" s="107"/>
      <c r="B600" s="98" t="s">
        <v>256</v>
      </c>
      <c r="C600" s="35" t="s">
        <v>353</v>
      </c>
      <c r="D600" s="19">
        <v>0</v>
      </c>
      <c r="E600" s="19">
        <v>2.1</v>
      </c>
      <c r="F600" s="19">
        <v>0</v>
      </c>
      <c r="G600" s="19">
        <v>18.88</v>
      </c>
      <c r="H600" s="19">
        <v>0</v>
      </c>
      <c r="I600" s="20"/>
    </row>
    <row r="601" spans="1:9">
      <c r="A601" s="107"/>
      <c r="B601" s="98" t="s">
        <v>102</v>
      </c>
      <c r="C601" s="35" t="s">
        <v>476</v>
      </c>
      <c r="D601" s="19">
        <v>0</v>
      </c>
      <c r="E601" s="19">
        <v>0</v>
      </c>
      <c r="F601" s="19">
        <v>0.9</v>
      </c>
      <c r="G601" s="19">
        <v>3.59</v>
      </c>
      <c r="H601" s="19">
        <v>0</v>
      </c>
      <c r="I601" s="20"/>
    </row>
    <row r="602" spans="1:9" ht="15.75" customHeight="1">
      <c r="A602" s="6" t="s">
        <v>114</v>
      </c>
      <c r="B602" s="97" t="s">
        <v>904</v>
      </c>
      <c r="C602" s="7" t="s">
        <v>73</v>
      </c>
      <c r="D602" s="7">
        <f>SUM(D603:D611)</f>
        <v>4.51</v>
      </c>
      <c r="E602" s="7">
        <f t="shared" ref="E602:H602" si="131">SUM(E603:E611)</f>
        <v>3.24</v>
      </c>
      <c r="F602" s="7">
        <f t="shared" si="131"/>
        <v>11.41</v>
      </c>
      <c r="G602" s="7">
        <f t="shared" si="131"/>
        <v>93.55</v>
      </c>
      <c r="H602" s="7">
        <f t="shared" si="131"/>
        <v>9.6300000000000008</v>
      </c>
      <c r="I602" s="8" t="s">
        <v>905</v>
      </c>
    </row>
    <row r="603" spans="1:9">
      <c r="A603" s="107"/>
      <c r="B603" s="98" t="s">
        <v>190</v>
      </c>
      <c r="C603" s="9" t="s">
        <v>602</v>
      </c>
      <c r="D603" s="10">
        <v>0.84</v>
      </c>
      <c r="E603" s="10">
        <v>0.17</v>
      </c>
      <c r="F603" s="10">
        <v>6.85</v>
      </c>
      <c r="G603" s="10">
        <v>32.340000000000003</v>
      </c>
      <c r="H603" s="10">
        <v>8.4</v>
      </c>
      <c r="I603" s="11"/>
    </row>
    <row r="604" spans="1:9">
      <c r="A604" s="107"/>
      <c r="B604" s="98" t="s">
        <v>906</v>
      </c>
      <c r="C604" s="9" t="s">
        <v>116</v>
      </c>
      <c r="D604" s="10">
        <v>0.42</v>
      </c>
      <c r="E604" s="10">
        <v>0.05</v>
      </c>
      <c r="F604" s="10">
        <v>3.01</v>
      </c>
      <c r="G604" s="10">
        <v>14.18</v>
      </c>
      <c r="H604" s="10">
        <v>0</v>
      </c>
      <c r="I604" s="11"/>
    </row>
    <row r="605" spans="1:9">
      <c r="A605" s="107"/>
      <c r="B605" s="98" t="s">
        <v>153</v>
      </c>
      <c r="C605" s="9" t="s">
        <v>167</v>
      </c>
      <c r="D605" s="10">
        <v>0.12</v>
      </c>
      <c r="E605" s="10">
        <v>0.01</v>
      </c>
      <c r="F605" s="10">
        <v>0.66</v>
      </c>
      <c r="G605" s="10">
        <v>3.36</v>
      </c>
      <c r="H605" s="10">
        <v>0.48</v>
      </c>
      <c r="I605" s="11"/>
    </row>
    <row r="606" spans="1:9">
      <c r="A606" s="107"/>
      <c r="B606" s="98" t="s">
        <v>157</v>
      </c>
      <c r="C606" s="9" t="s">
        <v>909</v>
      </c>
      <c r="D606" s="10">
        <v>7.0000000000000007E-2</v>
      </c>
      <c r="E606" s="10">
        <v>0.01</v>
      </c>
      <c r="F606" s="10">
        <v>0.42</v>
      </c>
      <c r="G606" s="10">
        <v>2.09</v>
      </c>
      <c r="H606" s="10">
        <v>0</v>
      </c>
      <c r="I606" s="11"/>
    </row>
    <row r="607" spans="1:9">
      <c r="A607" s="107"/>
      <c r="B607" s="98" t="s">
        <v>159</v>
      </c>
      <c r="C607" s="9" t="s">
        <v>194</v>
      </c>
      <c r="D607" s="10">
        <v>0.16</v>
      </c>
      <c r="E607" s="10">
        <v>0.6</v>
      </c>
      <c r="F607" s="10">
        <v>0.23</v>
      </c>
      <c r="G607" s="10">
        <v>7.14</v>
      </c>
      <c r="H607" s="10">
        <v>0.03</v>
      </c>
      <c r="I607" s="11"/>
    </row>
    <row r="608" spans="1:9" ht="16.5" customHeight="1">
      <c r="A608" s="107"/>
      <c r="B608" s="98" t="s">
        <v>101</v>
      </c>
      <c r="C608" s="9" t="s">
        <v>683</v>
      </c>
      <c r="D608" s="10">
        <v>0</v>
      </c>
      <c r="E608" s="10">
        <v>0</v>
      </c>
      <c r="F608" s="10">
        <v>0</v>
      </c>
      <c r="G608" s="10">
        <v>0</v>
      </c>
      <c r="H608" s="10">
        <v>0</v>
      </c>
      <c r="I608" s="11"/>
    </row>
    <row r="609" spans="1:9">
      <c r="A609" s="107"/>
      <c r="B609" s="98" t="s">
        <v>843</v>
      </c>
      <c r="C609" s="9" t="s">
        <v>910</v>
      </c>
      <c r="D609" s="10">
        <v>0.12</v>
      </c>
      <c r="E609" s="10">
        <v>0.01</v>
      </c>
      <c r="F609" s="10">
        <v>0.24</v>
      </c>
      <c r="G609" s="10">
        <v>1.87</v>
      </c>
      <c r="H609" s="10">
        <v>0.72</v>
      </c>
      <c r="I609" s="11"/>
    </row>
    <row r="610" spans="1:9">
      <c r="A610" s="107"/>
      <c r="B610" s="98" t="s">
        <v>155</v>
      </c>
      <c r="C610" s="9" t="s">
        <v>911</v>
      </c>
      <c r="D610" s="10">
        <v>2.78</v>
      </c>
      <c r="E610" s="10">
        <v>2.39</v>
      </c>
      <c r="F610" s="10">
        <v>0</v>
      </c>
      <c r="G610" s="10">
        <v>32.57</v>
      </c>
      <c r="H610" s="10">
        <v>0</v>
      </c>
      <c r="I610" s="11"/>
    </row>
    <row r="611" spans="1:9">
      <c r="A611" s="107"/>
      <c r="B611" s="98" t="s">
        <v>104</v>
      </c>
      <c r="C611" s="10" t="s">
        <v>124</v>
      </c>
      <c r="D611" s="10">
        <v>0</v>
      </c>
      <c r="E611" s="10">
        <v>0</v>
      </c>
      <c r="F611" s="10">
        <v>0</v>
      </c>
      <c r="G611" s="10">
        <v>0</v>
      </c>
      <c r="H611" s="10">
        <v>0</v>
      </c>
      <c r="I611" s="11"/>
    </row>
    <row r="612" spans="1:9" ht="15" customHeight="1">
      <c r="A612" s="6" t="s">
        <v>114</v>
      </c>
      <c r="B612" s="97" t="s">
        <v>916</v>
      </c>
      <c r="C612" s="7" t="s">
        <v>686</v>
      </c>
      <c r="D612" s="7">
        <f>SUM(D613:D620)</f>
        <v>9.4479999999999986</v>
      </c>
      <c r="E612" s="7">
        <f t="shared" ref="E612:H612" si="132">SUM(E613:E620)</f>
        <v>8.2360000000000007</v>
      </c>
      <c r="F612" s="7">
        <f t="shared" si="132"/>
        <v>16.183</v>
      </c>
      <c r="G612" s="7">
        <f t="shared" si="132"/>
        <v>177.39000000000001</v>
      </c>
      <c r="H612" s="7">
        <f t="shared" si="132"/>
        <v>17.221999999999998</v>
      </c>
      <c r="I612" s="8" t="s">
        <v>917</v>
      </c>
    </row>
    <row r="613" spans="1:9">
      <c r="A613" s="107"/>
      <c r="B613" s="98" t="s">
        <v>190</v>
      </c>
      <c r="C613" s="10" t="s">
        <v>918</v>
      </c>
      <c r="D613" s="10">
        <v>1.35</v>
      </c>
      <c r="E613" s="10">
        <v>0.27</v>
      </c>
      <c r="F613" s="10">
        <v>11</v>
      </c>
      <c r="G613" s="10">
        <v>51.95</v>
      </c>
      <c r="H613" s="10">
        <v>13.494</v>
      </c>
      <c r="I613" s="11"/>
    </row>
    <row r="614" spans="1:9">
      <c r="A614" s="107"/>
      <c r="B614" s="98" t="s">
        <v>527</v>
      </c>
      <c r="C614" s="9" t="s">
        <v>919</v>
      </c>
      <c r="D614" s="10">
        <v>0.22</v>
      </c>
      <c r="E614" s="10">
        <v>0.03</v>
      </c>
      <c r="F614" s="10">
        <v>1.31</v>
      </c>
      <c r="G614" s="10">
        <v>6.56</v>
      </c>
      <c r="H614" s="10">
        <v>1.6</v>
      </c>
      <c r="I614" s="11"/>
    </row>
    <row r="615" spans="1:9">
      <c r="A615" s="107"/>
      <c r="B615" s="98" t="s">
        <v>612</v>
      </c>
      <c r="C615" s="10" t="s">
        <v>920</v>
      </c>
      <c r="D615" s="10">
        <v>7.0979999999999999</v>
      </c>
      <c r="E615" s="10">
        <v>7.1760000000000002</v>
      </c>
      <c r="F615" s="10">
        <v>0.27300000000000002</v>
      </c>
      <c r="G615" s="10">
        <v>93.99</v>
      </c>
      <c r="H615" s="10">
        <v>0.70199999999999996</v>
      </c>
      <c r="I615" s="11"/>
    </row>
    <row r="616" spans="1:9">
      <c r="A616" s="107"/>
      <c r="B616" s="98" t="s">
        <v>153</v>
      </c>
      <c r="C616" s="9" t="s">
        <v>921</v>
      </c>
      <c r="D616" s="10">
        <v>0.36</v>
      </c>
      <c r="E616" s="10">
        <v>0.03</v>
      </c>
      <c r="F616" s="10">
        <v>1.92</v>
      </c>
      <c r="G616" s="10">
        <v>9.74</v>
      </c>
      <c r="H616" s="10">
        <v>1.391</v>
      </c>
      <c r="I616" s="11"/>
    </row>
    <row r="617" spans="1:9">
      <c r="A617" s="107"/>
      <c r="B617" s="98" t="s">
        <v>75</v>
      </c>
      <c r="C617" s="9" t="s">
        <v>922</v>
      </c>
      <c r="D617" s="10">
        <v>0</v>
      </c>
      <c r="E617" s="10">
        <v>0</v>
      </c>
      <c r="F617" s="10">
        <v>0</v>
      </c>
      <c r="G617" s="10">
        <v>0</v>
      </c>
      <c r="H617" s="10">
        <v>0</v>
      </c>
      <c r="I617" s="11"/>
    </row>
    <row r="618" spans="1:9" ht="15" customHeight="1">
      <c r="A618" s="107"/>
      <c r="B618" s="98" t="s">
        <v>923</v>
      </c>
      <c r="C618" s="9" t="s">
        <v>924</v>
      </c>
      <c r="D618" s="10">
        <v>0.23</v>
      </c>
      <c r="E618" s="10">
        <v>0.03</v>
      </c>
      <c r="F618" s="10">
        <v>1.41</v>
      </c>
      <c r="G618" s="10">
        <v>6.87</v>
      </c>
      <c r="H618" s="10">
        <v>0</v>
      </c>
      <c r="I618" s="11"/>
    </row>
    <row r="619" spans="1:9">
      <c r="A619" s="107"/>
      <c r="B619" s="98" t="s">
        <v>534</v>
      </c>
      <c r="C619" s="9" t="s">
        <v>925</v>
      </c>
      <c r="D619" s="10">
        <v>0</v>
      </c>
      <c r="E619" s="10">
        <v>0</v>
      </c>
      <c r="F619" s="10">
        <v>0</v>
      </c>
      <c r="G619" s="10">
        <v>0</v>
      </c>
      <c r="H619" s="10">
        <v>0</v>
      </c>
      <c r="I619" s="11"/>
    </row>
    <row r="620" spans="1:9">
      <c r="A620" s="107"/>
      <c r="B620" s="98" t="s">
        <v>1084</v>
      </c>
      <c r="C620" s="9" t="s">
        <v>927</v>
      </c>
      <c r="D620" s="10">
        <v>0.19</v>
      </c>
      <c r="E620" s="10">
        <v>0.7</v>
      </c>
      <c r="F620" s="10">
        <v>0.27</v>
      </c>
      <c r="G620" s="10">
        <v>8.2799999999999994</v>
      </c>
      <c r="H620" s="10">
        <v>3.5000000000000003E-2</v>
      </c>
      <c r="I620" s="11"/>
    </row>
    <row r="621" spans="1:9" ht="15.75" customHeight="1">
      <c r="A621" s="6" t="s">
        <v>114</v>
      </c>
      <c r="B621" s="97" t="s">
        <v>222</v>
      </c>
      <c r="C621" s="7" t="s">
        <v>73</v>
      </c>
      <c r="D621" s="7">
        <f>SUM(D622:D624)</f>
        <v>7.0000000000000007E-2</v>
      </c>
      <c r="E621" s="7">
        <f t="shared" ref="E621:H621" si="133">SUM(E622:E624)</f>
        <v>0</v>
      </c>
      <c r="F621" s="7">
        <f t="shared" si="133"/>
        <v>8.56</v>
      </c>
      <c r="G621" s="7">
        <f t="shared" si="133"/>
        <v>33.660000000000004</v>
      </c>
      <c r="H621" s="7">
        <f t="shared" si="133"/>
        <v>0</v>
      </c>
      <c r="I621" s="8" t="s">
        <v>223</v>
      </c>
    </row>
    <row r="622" spans="1:9">
      <c r="A622" s="107"/>
      <c r="B622" s="98" t="s">
        <v>75</v>
      </c>
      <c r="C622" s="9" t="s">
        <v>224</v>
      </c>
      <c r="D622" s="10">
        <v>0</v>
      </c>
      <c r="E622" s="10">
        <v>0</v>
      </c>
      <c r="F622" s="10">
        <v>0</v>
      </c>
      <c r="G622" s="10">
        <v>0</v>
      </c>
      <c r="H622" s="10">
        <v>0</v>
      </c>
      <c r="I622" s="11"/>
    </row>
    <row r="623" spans="1:9">
      <c r="A623" s="107"/>
      <c r="B623" s="98" t="s">
        <v>102</v>
      </c>
      <c r="C623" s="10" t="s">
        <v>225</v>
      </c>
      <c r="D623" s="10">
        <v>0</v>
      </c>
      <c r="E623" s="10">
        <v>0</v>
      </c>
      <c r="F623" s="10">
        <v>5.24</v>
      </c>
      <c r="G623" s="10">
        <v>20.94</v>
      </c>
      <c r="H623" s="10">
        <v>0</v>
      </c>
      <c r="I623" s="11"/>
    </row>
    <row r="624" spans="1:9">
      <c r="A624" s="107"/>
      <c r="B624" s="98" t="s">
        <v>226</v>
      </c>
      <c r="C624" s="9" t="s">
        <v>227</v>
      </c>
      <c r="D624" s="10">
        <v>7.0000000000000007E-2</v>
      </c>
      <c r="E624" s="10">
        <v>0</v>
      </c>
      <c r="F624" s="10">
        <v>3.32</v>
      </c>
      <c r="G624" s="10">
        <v>12.72</v>
      </c>
      <c r="H624" s="10">
        <v>0</v>
      </c>
      <c r="I624" s="11"/>
    </row>
    <row r="625" spans="1:9">
      <c r="A625" s="6" t="s">
        <v>114</v>
      </c>
      <c r="B625" s="97" t="s">
        <v>231</v>
      </c>
      <c r="C625" s="7" t="s">
        <v>24</v>
      </c>
      <c r="D625" s="7">
        <f>SUM(D626)</f>
        <v>1.08</v>
      </c>
      <c r="E625" s="7">
        <f t="shared" ref="E625:H625" si="134">SUM(E626)</f>
        <v>0.27</v>
      </c>
      <c r="F625" s="7">
        <f t="shared" si="134"/>
        <v>9.36</v>
      </c>
      <c r="G625" s="7">
        <f t="shared" si="134"/>
        <v>44.55</v>
      </c>
      <c r="H625" s="7">
        <f t="shared" si="134"/>
        <v>0</v>
      </c>
      <c r="I625" s="8" t="s">
        <v>232</v>
      </c>
    </row>
    <row r="626" spans="1:9">
      <c r="A626" s="107"/>
      <c r="B626" s="98" t="s">
        <v>233</v>
      </c>
      <c r="C626" s="9" t="s">
        <v>27</v>
      </c>
      <c r="D626" s="10">
        <v>1.08</v>
      </c>
      <c r="E626" s="10">
        <v>0.27</v>
      </c>
      <c r="F626" s="10">
        <v>9.36</v>
      </c>
      <c r="G626" s="10">
        <v>44.55</v>
      </c>
      <c r="H626" s="10">
        <v>0</v>
      </c>
      <c r="I626" s="11"/>
    </row>
    <row r="627" spans="1:9">
      <c r="A627" s="159" t="s">
        <v>119</v>
      </c>
      <c r="B627" s="160"/>
      <c r="C627" s="56">
        <v>520</v>
      </c>
      <c r="D627" s="56">
        <f>SUM(D598,D602,D612,D621,D625,)</f>
        <v>15.467999999999998</v>
      </c>
      <c r="E627" s="56">
        <f t="shared" ref="E627:H627" si="135">SUM(E598,E602,E612,E621,E625,)</f>
        <v>13.876000000000001</v>
      </c>
      <c r="F627" s="56">
        <f t="shared" si="135"/>
        <v>48.343000000000004</v>
      </c>
      <c r="G627" s="56">
        <f t="shared" si="135"/>
        <v>381.38000000000005</v>
      </c>
      <c r="H627" s="56">
        <f t="shared" si="135"/>
        <v>28.247</v>
      </c>
      <c r="I627" s="37"/>
    </row>
    <row r="628" spans="1:9" ht="18" customHeight="1">
      <c r="A628" s="6" t="s">
        <v>242</v>
      </c>
      <c r="B628" s="97" t="s">
        <v>949</v>
      </c>
      <c r="C628" s="7" t="s">
        <v>122</v>
      </c>
      <c r="D628" s="7">
        <f>SUM(D629:D636)</f>
        <v>13.355</v>
      </c>
      <c r="E628" s="7">
        <f t="shared" ref="E628:H628" si="136">SUM(E629:E636)</f>
        <v>10.953000000000001</v>
      </c>
      <c r="F628" s="7">
        <f t="shared" si="136"/>
        <v>14.780000000000003</v>
      </c>
      <c r="G628" s="7">
        <f t="shared" si="136"/>
        <v>209.02</v>
      </c>
      <c r="H628" s="7">
        <f t="shared" si="136"/>
        <v>2.6999999999999997</v>
      </c>
      <c r="I628" s="8" t="s">
        <v>945</v>
      </c>
    </row>
    <row r="629" spans="1:9">
      <c r="A629" s="107"/>
      <c r="B629" s="98" t="s">
        <v>329</v>
      </c>
      <c r="C629" s="10" t="s">
        <v>946</v>
      </c>
      <c r="D629" s="10">
        <v>0.34499999999999997</v>
      </c>
      <c r="E629" s="10">
        <v>2.3E-2</v>
      </c>
      <c r="F629" s="10">
        <v>4.83</v>
      </c>
      <c r="G629" s="10">
        <v>20.47</v>
      </c>
      <c r="H629" s="10">
        <v>2.2999999999999998</v>
      </c>
      <c r="I629" s="11"/>
    </row>
    <row r="630" spans="1:9">
      <c r="A630" s="107"/>
      <c r="B630" s="98" t="s">
        <v>1084</v>
      </c>
      <c r="C630" s="9" t="s">
        <v>391</v>
      </c>
      <c r="D630" s="10">
        <v>0.11</v>
      </c>
      <c r="E630" s="10">
        <v>0.4</v>
      </c>
      <c r="F630" s="10">
        <v>0.16</v>
      </c>
      <c r="G630" s="10">
        <v>4.76</v>
      </c>
      <c r="H630" s="10">
        <v>0.02</v>
      </c>
      <c r="I630" s="11"/>
    </row>
    <row r="631" spans="1:9">
      <c r="A631" s="107"/>
      <c r="B631" s="98" t="s">
        <v>566</v>
      </c>
      <c r="C631" s="9" t="s">
        <v>947</v>
      </c>
      <c r="D631" s="10">
        <v>11.36</v>
      </c>
      <c r="E631" s="10">
        <v>6.12</v>
      </c>
      <c r="F631" s="10">
        <v>1.36</v>
      </c>
      <c r="G631" s="10">
        <v>105.61</v>
      </c>
      <c r="H631" s="10">
        <v>0.34</v>
      </c>
      <c r="I631" s="11"/>
    </row>
    <row r="632" spans="1:9">
      <c r="A632" s="107"/>
      <c r="B632" s="98" t="s">
        <v>948</v>
      </c>
      <c r="C632" s="9" t="s">
        <v>391</v>
      </c>
      <c r="D632" s="10">
        <v>0</v>
      </c>
      <c r="E632" s="10">
        <v>0</v>
      </c>
      <c r="F632" s="10">
        <v>0</v>
      </c>
      <c r="G632" s="10">
        <v>0</v>
      </c>
      <c r="H632" s="10">
        <v>0</v>
      </c>
      <c r="I632" s="11"/>
    </row>
    <row r="633" spans="1:9">
      <c r="A633" s="107"/>
      <c r="B633" s="98" t="s">
        <v>14</v>
      </c>
      <c r="C633" s="9" t="s">
        <v>391</v>
      </c>
      <c r="D633" s="10">
        <v>0.05</v>
      </c>
      <c r="E633" s="10">
        <v>2.46</v>
      </c>
      <c r="F633" s="10">
        <v>7.0000000000000007E-2</v>
      </c>
      <c r="G633" s="10">
        <v>22.66</v>
      </c>
      <c r="H633" s="10">
        <v>0</v>
      </c>
      <c r="I633" s="11"/>
    </row>
    <row r="634" spans="1:9">
      <c r="A634" s="107"/>
      <c r="B634" s="98" t="s">
        <v>81</v>
      </c>
      <c r="C634" s="9" t="s">
        <v>574</v>
      </c>
      <c r="D634" s="10">
        <v>0</v>
      </c>
      <c r="E634" s="10">
        <v>0</v>
      </c>
      <c r="F634" s="10">
        <v>7.98</v>
      </c>
      <c r="G634" s="10">
        <v>30.3</v>
      </c>
      <c r="H634" s="10">
        <v>0</v>
      </c>
      <c r="I634" s="11"/>
    </row>
    <row r="635" spans="1:9">
      <c r="A635" s="107"/>
      <c r="B635" s="98" t="s">
        <v>254</v>
      </c>
      <c r="C635" s="9" t="s">
        <v>392</v>
      </c>
      <c r="D635" s="10">
        <v>1.27</v>
      </c>
      <c r="E635" s="10">
        <v>1.1499999999999999</v>
      </c>
      <c r="F635" s="10">
        <v>7.0000000000000007E-2</v>
      </c>
      <c r="G635" s="10">
        <v>15.7</v>
      </c>
      <c r="H635" s="10">
        <v>0</v>
      </c>
      <c r="I635" s="11"/>
    </row>
    <row r="636" spans="1:9">
      <c r="A636" s="107"/>
      <c r="B636" s="98" t="s">
        <v>159</v>
      </c>
      <c r="C636" s="9" t="s">
        <v>574</v>
      </c>
      <c r="D636" s="10">
        <v>0.22</v>
      </c>
      <c r="E636" s="10">
        <v>0.8</v>
      </c>
      <c r="F636" s="10">
        <v>0.31</v>
      </c>
      <c r="G636" s="10">
        <v>9.52</v>
      </c>
      <c r="H636" s="10">
        <v>0.04</v>
      </c>
      <c r="I636" s="11"/>
    </row>
    <row r="637" spans="1:9">
      <c r="A637" s="6" t="s">
        <v>242</v>
      </c>
      <c r="B637" s="97" t="s">
        <v>967</v>
      </c>
      <c r="C637" s="7" t="s">
        <v>73</v>
      </c>
      <c r="D637" s="7">
        <f>SUM(D638:D639)</f>
        <v>0</v>
      </c>
      <c r="E637" s="7">
        <f t="shared" ref="E637:H637" si="137">SUM(E638:E639)</f>
        <v>0</v>
      </c>
      <c r="F637" s="7">
        <f t="shared" si="137"/>
        <v>0</v>
      </c>
      <c r="G637" s="7">
        <f t="shared" si="137"/>
        <v>0</v>
      </c>
      <c r="H637" s="7">
        <f t="shared" si="137"/>
        <v>0</v>
      </c>
      <c r="I637" s="8" t="s">
        <v>968</v>
      </c>
    </row>
    <row r="638" spans="1:9">
      <c r="A638" s="107"/>
      <c r="B638" s="98" t="s">
        <v>104</v>
      </c>
      <c r="C638" s="9" t="s">
        <v>125</v>
      </c>
      <c r="D638" s="10">
        <v>0</v>
      </c>
      <c r="E638" s="10">
        <v>0</v>
      </c>
      <c r="F638" s="10">
        <v>0</v>
      </c>
      <c r="G638" s="10">
        <v>0</v>
      </c>
      <c r="H638" s="10">
        <v>0</v>
      </c>
      <c r="I638" s="11"/>
    </row>
    <row r="639" spans="1:9" ht="15.75" thickBot="1">
      <c r="A639" s="107"/>
      <c r="B639" s="98" t="s">
        <v>969</v>
      </c>
      <c r="C639" s="9" t="s">
        <v>115</v>
      </c>
      <c r="D639" s="10">
        <v>0</v>
      </c>
      <c r="E639" s="10">
        <v>0</v>
      </c>
      <c r="F639" s="10">
        <v>0</v>
      </c>
      <c r="G639" s="10">
        <v>0</v>
      </c>
      <c r="H639" s="10">
        <v>0</v>
      </c>
      <c r="I639" s="11"/>
    </row>
    <row r="640" spans="1:9">
      <c r="A640" s="137" t="s">
        <v>119</v>
      </c>
      <c r="B640" s="138"/>
      <c r="C640" s="54">
        <v>280</v>
      </c>
      <c r="D640" s="54">
        <f>SUM(D628,D637,)</f>
        <v>13.355</v>
      </c>
      <c r="E640" s="54">
        <f t="shared" ref="E640:H640" si="138">SUM(E628,E637,)</f>
        <v>10.953000000000001</v>
      </c>
      <c r="F640" s="54">
        <f t="shared" si="138"/>
        <v>14.780000000000003</v>
      </c>
      <c r="G640" s="54">
        <f t="shared" si="138"/>
        <v>209.02</v>
      </c>
      <c r="H640" s="54">
        <f t="shared" si="138"/>
        <v>2.6999999999999997</v>
      </c>
      <c r="I640" s="49"/>
    </row>
    <row r="641" spans="1:9" ht="16.5" thickBot="1">
      <c r="A641" s="139" t="s">
        <v>282</v>
      </c>
      <c r="B641" s="140"/>
      <c r="C641" s="55">
        <f>SUM(C594,C597,C627,C640,)</f>
        <v>1230</v>
      </c>
      <c r="D641" s="55">
        <f t="shared" ref="D641:H641" si="139">SUM(D594,D597,D627,D640,)</f>
        <v>37.772999999999996</v>
      </c>
      <c r="E641" s="55">
        <f t="shared" si="139"/>
        <v>35.409000000000006</v>
      </c>
      <c r="F641" s="55">
        <f t="shared" si="139"/>
        <v>106.393</v>
      </c>
      <c r="G641" s="55">
        <f t="shared" si="139"/>
        <v>904.52</v>
      </c>
      <c r="H641" s="55">
        <f t="shared" si="139"/>
        <v>89.114000000000004</v>
      </c>
      <c r="I641" s="51"/>
    </row>
    <row r="643" spans="1:9" s="95" customFormat="1">
      <c r="A643" s="100"/>
      <c r="B643" s="100"/>
    </row>
    <row r="644" spans="1:9" s="95" customFormat="1">
      <c r="A644" s="100"/>
      <c r="B644" s="100"/>
    </row>
    <row r="645" spans="1:9" s="95" customFormat="1">
      <c r="A645" s="100"/>
      <c r="B645" s="100"/>
    </row>
    <row r="646" spans="1:9" s="95" customFormat="1">
      <c r="A646" s="100"/>
      <c r="B646" s="100"/>
    </row>
    <row r="647" spans="1:9" s="95" customFormat="1">
      <c r="A647" s="100"/>
      <c r="B647" s="100"/>
    </row>
    <row r="648" spans="1:9" s="95" customFormat="1">
      <c r="A648" s="100"/>
      <c r="B648" s="100"/>
    </row>
    <row r="650" spans="1:9" ht="15.75" thickBot="1"/>
    <row r="651" spans="1:9">
      <c r="A651" s="150" t="s">
        <v>2</v>
      </c>
      <c r="B651" s="152" t="s">
        <v>3</v>
      </c>
      <c r="C651" s="154" t="s">
        <v>4</v>
      </c>
      <c r="D651" s="122" t="s">
        <v>5</v>
      </c>
      <c r="E651" s="122"/>
      <c r="F651" s="122"/>
      <c r="G651" s="122" t="s">
        <v>6</v>
      </c>
      <c r="H651" s="144" t="s">
        <v>7</v>
      </c>
      <c r="I651" s="146" t="s">
        <v>8</v>
      </c>
    </row>
    <row r="652" spans="1:9" ht="15.75" thickBot="1">
      <c r="A652" s="151"/>
      <c r="B652" s="153"/>
      <c r="C652" s="155"/>
      <c r="D652" s="57" t="s">
        <v>9</v>
      </c>
      <c r="E652" s="57" t="s">
        <v>10</v>
      </c>
      <c r="F652" s="57" t="s">
        <v>11</v>
      </c>
      <c r="G652" s="143"/>
      <c r="H652" s="145"/>
      <c r="I652" s="147"/>
    </row>
    <row r="653" spans="1:9">
      <c r="A653" s="156" t="s">
        <v>973</v>
      </c>
      <c r="B653" s="157"/>
      <c r="C653" s="157"/>
      <c r="D653" s="157"/>
      <c r="E653" s="157"/>
      <c r="F653" s="157"/>
      <c r="G653" s="157"/>
      <c r="H653" s="157"/>
      <c r="I653" s="158"/>
    </row>
    <row r="654" spans="1:9">
      <c r="A654" s="6" t="s">
        <v>13</v>
      </c>
      <c r="B654" s="97" t="s">
        <v>14</v>
      </c>
      <c r="C654" s="7" t="s">
        <v>15</v>
      </c>
      <c r="D654" s="7">
        <f>SUM(D655,)</f>
        <v>0.06</v>
      </c>
      <c r="E654" s="7">
        <f t="shared" ref="E654:H654" si="140">SUM(E655,)</f>
        <v>3.08</v>
      </c>
      <c r="F654" s="7">
        <f t="shared" si="140"/>
        <v>0.08</v>
      </c>
      <c r="G654" s="7">
        <f t="shared" si="140"/>
        <v>28.3</v>
      </c>
      <c r="H654" s="7">
        <f t="shared" si="140"/>
        <v>0</v>
      </c>
      <c r="I654" s="8" t="s">
        <v>16</v>
      </c>
    </row>
    <row r="655" spans="1:9">
      <c r="A655" s="107"/>
      <c r="B655" s="98" t="s">
        <v>14</v>
      </c>
      <c r="C655" s="9" t="s">
        <v>17</v>
      </c>
      <c r="D655" s="10">
        <v>0.06</v>
      </c>
      <c r="E655" s="10">
        <v>3.08</v>
      </c>
      <c r="F655" s="10">
        <v>0.08</v>
      </c>
      <c r="G655" s="10">
        <v>28.3</v>
      </c>
      <c r="H655" s="10">
        <v>0</v>
      </c>
      <c r="I655" s="11"/>
    </row>
    <row r="656" spans="1:9">
      <c r="A656" s="6" t="s">
        <v>13</v>
      </c>
      <c r="B656" s="97" t="s">
        <v>23</v>
      </c>
      <c r="C656" s="7" t="s">
        <v>24</v>
      </c>
      <c r="D656" s="7">
        <f>SUM(D657,)</f>
        <v>1.98</v>
      </c>
      <c r="E656" s="7">
        <f t="shared" ref="E656:H656" si="141">SUM(E657,)</f>
        <v>0.27</v>
      </c>
      <c r="F656" s="7">
        <f t="shared" si="141"/>
        <v>11.4</v>
      </c>
      <c r="G656" s="7">
        <f t="shared" si="141"/>
        <v>59.7</v>
      </c>
      <c r="H656" s="7">
        <f t="shared" si="141"/>
        <v>0</v>
      </c>
      <c r="I656" s="8" t="s">
        <v>25</v>
      </c>
    </row>
    <row r="657" spans="1:9">
      <c r="A657" s="107"/>
      <c r="B657" s="98" t="s">
        <v>26</v>
      </c>
      <c r="C657" s="9" t="s">
        <v>27</v>
      </c>
      <c r="D657" s="10">
        <v>1.98</v>
      </c>
      <c r="E657" s="10">
        <v>0.27</v>
      </c>
      <c r="F657" s="10">
        <v>11.4</v>
      </c>
      <c r="G657" s="10">
        <v>59.7</v>
      </c>
      <c r="H657" s="10">
        <v>0</v>
      </c>
      <c r="I657" s="11"/>
    </row>
    <row r="658" spans="1:9">
      <c r="A658" s="6" t="s">
        <v>13</v>
      </c>
      <c r="B658" s="97" t="s">
        <v>974</v>
      </c>
      <c r="C658" s="62">
        <v>165</v>
      </c>
      <c r="D658" s="7">
        <f>SUM(D659:D665)</f>
        <v>21.509999999999998</v>
      </c>
      <c r="E658" s="7">
        <f t="shared" ref="E658:H658" si="142">SUM(E659:E665)</f>
        <v>14.649999999999999</v>
      </c>
      <c r="F658" s="7">
        <f t="shared" si="142"/>
        <v>15.593</v>
      </c>
      <c r="G658" s="7">
        <f t="shared" si="142"/>
        <v>280.47699999999998</v>
      </c>
      <c r="H658" s="7">
        <f t="shared" si="142"/>
        <v>1.2170000000000001</v>
      </c>
      <c r="I658" s="62">
        <v>79</v>
      </c>
    </row>
    <row r="659" spans="1:9">
      <c r="A659" s="107"/>
      <c r="B659" s="98" t="s">
        <v>565</v>
      </c>
      <c r="C659" s="9" t="s">
        <v>733</v>
      </c>
      <c r="D659" s="10">
        <v>1.08</v>
      </c>
      <c r="E659" s="10">
        <v>0.1</v>
      </c>
      <c r="F659" s="10">
        <v>7.41</v>
      </c>
      <c r="G659" s="10">
        <v>34.97</v>
      </c>
      <c r="H659" s="10">
        <v>0</v>
      </c>
      <c r="I659" s="11"/>
    </row>
    <row r="660" spans="1:9">
      <c r="A660" s="107"/>
      <c r="B660" s="98" t="s">
        <v>566</v>
      </c>
      <c r="C660" s="9" t="s">
        <v>981</v>
      </c>
      <c r="D660" s="10">
        <v>17.18</v>
      </c>
      <c r="E660" s="10">
        <v>9.26</v>
      </c>
      <c r="F660" s="10">
        <v>2.06</v>
      </c>
      <c r="G660" s="10">
        <v>159.80000000000001</v>
      </c>
      <c r="H660" s="10">
        <v>0.51400000000000001</v>
      </c>
      <c r="I660" s="11"/>
    </row>
    <row r="661" spans="1:9">
      <c r="A661" s="107"/>
      <c r="B661" s="98" t="s">
        <v>14</v>
      </c>
      <c r="C661" s="9" t="s">
        <v>160</v>
      </c>
      <c r="D661" s="10">
        <v>0.03</v>
      </c>
      <c r="E661" s="10">
        <v>1.48</v>
      </c>
      <c r="F661" s="10">
        <v>0.04</v>
      </c>
      <c r="G661" s="10">
        <v>13.58</v>
      </c>
      <c r="H661" s="10">
        <v>0</v>
      </c>
      <c r="I661" s="11"/>
    </row>
    <row r="662" spans="1:9">
      <c r="A662" s="107"/>
      <c r="B662" s="98" t="s">
        <v>103</v>
      </c>
      <c r="C662" s="9" t="s">
        <v>982</v>
      </c>
      <c r="D662" s="10">
        <v>1.48</v>
      </c>
      <c r="E662" s="10">
        <v>1.63</v>
      </c>
      <c r="F662" s="10">
        <v>2.4</v>
      </c>
      <c r="G662" s="10">
        <v>30.6</v>
      </c>
      <c r="H662" s="10">
        <v>0.66300000000000003</v>
      </c>
      <c r="I662" s="11"/>
    </row>
    <row r="663" spans="1:9">
      <c r="A663" s="107"/>
      <c r="B663" s="98" t="s">
        <v>102</v>
      </c>
      <c r="C663" s="44" t="s">
        <v>569</v>
      </c>
      <c r="D663" s="10">
        <v>0</v>
      </c>
      <c r="E663" s="10">
        <v>0</v>
      </c>
      <c r="F663" s="10">
        <v>3.2930000000000001</v>
      </c>
      <c r="G663" s="10">
        <v>13.167</v>
      </c>
      <c r="H663" s="10">
        <v>0</v>
      </c>
      <c r="I663" s="11"/>
    </row>
    <row r="664" spans="1:9">
      <c r="A664" s="107"/>
      <c r="B664" s="98" t="s">
        <v>299</v>
      </c>
      <c r="C664" s="9" t="s">
        <v>163</v>
      </c>
      <c r="D664" s="10">
        <v>1.52</v>
      </c>
      <c r="E664" s="10">
        <v>1.38</v>
      </c>
      <c r="F664" s="10">
        <v>0.08</v>
      </c>
      <c r="G664" s="10">
        <v>18.84</v>
      </c>
      <c r="H664" s="10">
        <v>0</v>
      </c>
      <c r="I664" s="11"/>
    </row>
    <row r="665" spans="1:9">
      <c r="A665" s="107"/>
      <c r="B665" s="98" t="s">
        <v>159</v>
      </c>
      <c r="C665" s="9" t="s">
        <v>574</v>
      </c>
      <c r="D665" s="10">
        <v>0.22</v>
      </c>
      <c r="E665" s="10">
        <v>0.8</v>
      </c>
      <c r="F665" s="10">
        <v>0.31</v>
      </c>
      <c r="G665" s="10">
        <v>9.52</v>
      </c>
      <c r="H665" s="10">
        <v>0.04</v>
      </c>
      <c r="I665" s="11"/>
    </row>
    <row r="666" spans="1:9" ht="16.5" customHeight="1">
      <c r="A666" s="6" t="s">
        <v>13</v>
      </c>
      <c r="B666" s="97" t="s">
        <v>311</v>
      </c>
      <c r="C666" s="7" t="s">
        <v>73</v>
      </c>
      <c r="D666" s="7">
        <f>SUM(D667:D670)</f>
        <v>3.6</v>
      </c>
      <c r="E666" s="7">
        <f t="shared" ref="E666:H666" si="143">SUM(E667:E670)</f>
        <v>3.9600000000000004</v>
      </c>
      <c r="F666" s="7">
        <f t="shared" si="143"/>
        <v>12.46</v>
      </c>
      <c r="G666" s="7">
        <f t="shared" si="143"/>
        <v>100.82</v>
      </c>
      <c r="H666" s="7">
        <f t="shared" si="143"/>
        <v>1.5209999999999999</v>
      </c>
      <c r="I666" s="8" t="s">
        <v>306</v>
      </c>
    </row>
    <row r="667" spans="1:9">
      <c r="A667" s="107"/>
      <c r="B667" s="98" t="s">
        <v>103</v>
      </c>
      <c r="C667" s="9" t="s">
        <v>312</v>
      </c>
      <c r="D667" s="10">
        <v>3.39</v>
      </c>
      <c r="E667" s="10">
        <v>3.74</v>
      </c>
      <c r="F667" s="10">
        <v>5.5</v>
      </c>
      <c r="G667" s="10">
        <v>70.2</v>
      </c>
      <c r="H667" s="10">
        <v>1.5209999999999999</v>
      </c>
      <c r="I667" s="11"/>
    </row>
    <row r="668" spans="1:9">
      <c r="A668" s="107"/>
      <c r="B668" s="98" t="s">
        <v>104</v>
      </c>
      <c r="C668" s="9" t="s">
        <v>313</v>
      </c>
      <c r="D668" s="10">
        <v>0</v>
      </c>
      <c r="E668" s="10">
        <v>0</v>
      </c>
      <c r="F668" s="10">
        <v>0</v>
      </c>
      <c r="G668" s="10">
        <v>0</v>
      </c>
      <c r="H668" s="10">
        <v>0</v>
      </c>
      <c r="I668" s="11"/>
    </row>
    <row r="669" spans="1:9">
      <c r="A669" s="107"/>
      <c r="B669" s="98" t="s">
        <v>102</v>
      </c>
      <c r="C669" s="10" t="s">
        <v>314</v>
      </c>
      <c r="D669" s="10">
        <v>0</v>
      </c>
      <c r="E669" s="10">
        <v>0</v>
      </c>
      <c r="F669" s="10">
        <v>6.74</v>
      </c>
      <c r="G669" s="10">
        <v>26.9</v>
      </c>
      <c r="H669" s="10">
        <v>0</v>
      </c>
      <c r="I669" s="11"/>
    </row>
    <row r="670" spans="1:9">
      <c r="A670" s="107"/>
      <c r="B670" s="98" t="s">
        <v>310</v>
      </c>
      <c r="C670" s="9" t="s">
        <v>315</v>
      </c>
      <c r="D670" s="10">
        <v>0.21</v>
      </c>
      <c r="E670" s="10">
        <v>0.22</v>
      </c>
      <c r="F670" s="10">
        <v>0.22</v>
      </c>
      <c r="G670" s="10">
        <v>3.72</v>
      </c>
      <c r="H670" s="10">
        <v>0</v>
      </c>
      <c r="I670" s="11"/>
    </row>
    <row r="671" spans="1:9">
      <c r="A671" s="135" t="s">
        <v>119</v>
      </c>
      <c r="B671" s="136"/>
      <c r="C671" s="56">
        <v>350</v>
      </c>
      <c r="D671" s="56">
        <f>SUM(D654,D656,D658,D666,)</f>
        <v>27.15</v>
      </c>
      <c r="E671" s="56">
        <f t="shared" ref="E671:H671" si="144">SUM(E654,E656,E658,E666,)</f>
        <v>21.96</v>
      </c>
      <c r="F671" s="56">
        <f t="shared" si="144"/>
        <v>39.533000000000001</v>
      </c>
      <c r="G671" s="56">
        <f t="shared" si="144"/>
        <v>469.29699999999997</v>
      </c>
      <c r="H671" s="56">
        <f t="shared" si="144"/>
        <v>2.738</v>
      </c>
      <c r="I671" s="37"/>
    </row>
    <row r="672" spans="1:9">
      <c r="A672" s="6" t="s">
        <v>120</v>
      </c>
      <c r="B672" s="97" t="s">
        <v>326</v>
      </c>
      <c r="C672" s="7" t="s">
        <v>327</v>
      </c>
      <c r="D672" s="7">
        <f>SUM(D673,)</f>
        <v>0.38</v>
      </c>
      <c r="E672" s="7">
        <f t="shared" ref="E672:H672" si="145">SUM(E673,)</f>
        <v>0.38</v>
      </c>
      <c r="F672" s="7">
        <f t="shared" si="145"/>
        <v>8.5500000000000007</v>
      </c>
      <c r="G672" s="7">
        <f t="shared" si="145"/>
        <v>42.75</v>
      </c>
      <c r="H672" s="7">
        <f t="shared" si="145"/>
        <v>156.75</v>
      </c>
      <c r="I672" s="8" t="s">
        <v>328</v>
      </c>
    </row>
    <row r="673" spans="1:9">
      <c r="A673" s="107"/>
      <c r="B673" s="98" t="s">
        <v>430</v>
      </c>
      <c r="C673" s="10" t="s">
        <v>581</v>
      </c>
      <c r="D673" s="10">
        <v>0.38</v>
      </c>
      <c r="E673" s="10">
        <v>0.38</v>
      </c>
      <c r="F673" s="10">
        <v>8.5500000000000007</v>
      </c>
      <c r="G673" s="10">
        <v>42.75</v>
      </c>
      <c r="H673" s="10">
        <v>156.75</v>
      </c>
      <c r="I673" s="11"/>
    </row>
    <row r="674" spans="1:9">
      <c r="A674" s="135" t="s">
        <v>119</v>
      </c>
      <c r="B674" s="136"/>
      <c r="C674" s="56">
        <v>95</v>
      </c>
      <c r="D674" s="56">
        <f>SUM(D672,)</f>
        <v>0.38</v>
      </c>
      <c r="E674" s="56">
        <f t="shared" ref="E674:H674" si="146">SUM(E672,)</f>
        <v>0.38</v>
      </c>
      <c r="F674" s="56">
        <f t="shared" si="146"/>
        <v>8.5500000000000007</v>
      </c>
      <c r="G674" s="56">
        <f t="shared" si="146"/>
        <v>42.75</v>
      </c>
      <c r="H674" s="56">
        <f t="shared" si="146"/>
        <v>156.75</v>
      </c>
      <c r="I674" s="37"/>
    </row>
    <row r="675" spans="1:9" ht="14.25" customHeight="1">
      <c r="A675" s="6" t="s">
        <v>114</v>
      </c>
      <c r="B675" s="97" t="s">
        <v>1005</v>
      </c>
      <c r="C675" s="7" t="s">
        <v>24</v>
      </c>
      <c r="D675" s="7">
        <f>SUM(D676:D678)</f>
        <v>1.4</v>
      </c>
      <c r="E675" s="7">
        <f t="shared" ref="E675:H675" si="147">SUM(E676:E678)</f>
        <v>2.85</v>
      </c>
      <c r="F675" s="7">
        <f t="shared" si="147"/>
        <v>2.14</v>
      </c>
      <c r="G675" s="7">
        <f t="shared" si="147"/>
        <v>40.07</v>
      </c>
      <c r="H675" s="7">
        <f t="shared" si="147"/>
        <v>2.4620000000000002</v>
      </c>
      <c r="I675" s="8" t="s">
        <v>1004</v>
      </c>
    </row>
    <row r="676" spans="1:9">
      <c r="A676" s="107"/>
      <c r="B676" s="98" t="s">
        <v>136</v>
      </c>
      <c r="C676" s="35" t="s">
        <v>315</v>
      </c>
      <c r="D676" s="19">
        <v>0</v>
      </c>
      <c r="E676" s="19">
        <v>1.5</v>
      </c>
      <c r="F676" s="19">
        <v>0</v>
      </c>
      <c r="G676" s="19">
        <v>13.48</v>
      </c>
      <c r="H676" s="19">
        <v>0</v>
      </c>
      <c r="I676" s="20"/>
    </row>
    <row r="677" spans="1:9">
      <c r="A677" s="107"/>
      <c r="B677" s="98" t="s">
        <v>135</v>
      </c>
      <c r="C677" s="35" t="s">
        <v>1007</v>
      </c>
      <c r="D677" s="19">
        <v>0.36</v>
      </c>
      <c r="E677" s="19">
        <v>0.02</v>
      </c>
      <c r="F677" s="19">
        <v>2.14</v>
      </c>
      <c r="G677" s="19">
        <v>10.210000000000001</v>
      </c>
      <c r="H677" s="19">
        <v>2.4300000000000002</v>
      </c>
      <c r="I677" s="20"/>
    </row>
    <row r="678" spans="1:9">
      <c r="A678" s="107"/>
      <c r="B678" s="98" t="s">
        <v>1002</v>
      </c>
      <c r="C678" s="35" t="s">
        <v>1006</v>
      </c>
      <c r="D678" s="19">
        <v>1.04</v>
      </c>
      <c r="E678" s="19">
        <v>1.33</v>
      </c>
      <c r="F678" s="19">
        <v>0</v>
      </c>
      <c r="G678" s="19">
        <v>16.38</v>
      </c>
      <c r="H678" s="19">
        <v>3.2000000000000001E-2</v>
      </c>
      <c r="I678" s="20"/>
    </row>
    <row r="679" spans="1:9">
      <c r="A679" s="6" t="s">
        <v>114</v>
      </c>
      <c r="B679" s="97" t="s">
        <v>1010</v>
      </c>
      <c r="C679" s="7" t="s">
        <v>73</v>
      </c>
      <c r="D679" s="7">
        <f>SUM(D680:D688)</f>
        <v>4.7899999999999991</v>
      </c>
      <c r="E679" s="7">
        <f t="shared" ref="E679:H679" si="148">SUM(E680:E688)</f>
        <v>5.59</v>
      </c>
      <c r="F679" s="7">
        <f t="shared" si="148"/>
        <v>8.75</v>
      </c>
      <c r="G679" s="7">
        <f t="shared" si="148"/>
        <v>104.18</v>
      </c>
      <c r="H679" s="7">
        <f t="shared" si="148"/>
        <v>12.3</v>
      </c>
      <c r="I679" s="8" t="s">
        <v>1011</v>
      </c>
    </row>
    <row r="680" spans="1:9">
      <c r="A680" s="107"/>
      <c r="B680" s="98" t="s">
        <v>188</v>
      </c>
      <c r="C680" s="9" t="s">
        <v>881</v>
      </c>
      <c r="D680" s="10">
        <v>0.22</v>
      </c>
      <c r="E680" s="10">
        <v>0.01</v>
      </c>
      <c r="F680" s="10">
        <v>0.56000000000000005</v>
      </c>
      <c r="G680" s="10">
        <v>3.36</v>
      </c>
      <c r="H680" s="10">
        <v>5.4</v>
      </c>
      <c r="I680" s="11"/>
    </row>
    <row r="681" spans="1:9">
      <c r="A681" s="107"/>
      <c r="B681" s="98" t="s">
        <v>190</v>
      </c>
      <c r="C681" s="9" t="s">
        <v>1012</v>
      </c>
      <c r="D681" s="10">
        <v>0.6</v>
      </c>
      <c r="E681" s="10">
        <v>0.12</v>
      </c>
      <c r="F681" s="10">
        <v>4.8899999999999997</v>
      </c>
      <c r="G681" s="10">
        <v>23.1</v>
      </c>
      <c r="H681" s="10">
        <v>6</v>
      </c>
      <c r="I681" s="11"/>
    </row>
    <row r="682" spans="1:9">
      <c r="A682" s="107"/>
      <c r="B682" s="98" t="s">
        <v>527</v>
      </c>
      <c r="C682" s="9" t="s">
        <v>1013</v>
      </c>
      <c r="D682" s="10">
        <v>0.08</v>
      </c>
      <c r="E682" s="10">
        <v>0.01</v>
      </c>
      <c r="F682" s="10">
        <v>0.49</v>
      </c>
      <c r="G682" s="10">
        <v>2.46</v>
      </c>
      <c r="H682" s="10">
        <v>0.6</v>
      </c>
      <c r="I682" s="11"/>
    </row>
    <row r="683" spans="1:9">
      <c r="A683" s="107"/>
      <c r="B683" s="98" t="s">
        <v>534</v>
      </c>
      <c r="C683" s="9" t="s">
        <v>476</v>
      </c>
      <c r="D683" s="10">
        <v>0</v>
      </c>
      <c r="E683" s="10">
        <v>0</v>
      </c>
      <c r="F683" s="10">
        <v>0</v>
      </c>
      <c r="G683" s="10">
        <v>0</v>
      </c>
      <c r="H683" s="10">
        <v>0</v>
      </c>
      <c r="I683" s="11"/>
    </row>
    <row r="684" spans="1:9">
      <c r="A684" s="107"/>
      <c r="B684" s="98" t="s">
        <v>587</v>
      </c>
      <c r="C684" s="9" t="s">
        <v>352</v>
      </c>
      <c r="D684" s="10">
        <v>0.08</v>
      </c>
      <c r="E684" s="10">
        <v>0.01</v>
      </c>
      <c r="F684" s="10">
        <v>0.41</v>
      </c>
      <c r="G684" s="10">
        <v>2.1</v>
      </c>
      <c r="H684" s="10">
        <v>0.3</v>
      </c>
      <c r="I684" s="11"/>
    </row>
    <row r="685" spans="1:9">
      <c r="A685" s="107"/>
      <c r="B685" s="98" t="s">
        <v>256</v>
      </c>
      <c r="C685" s="9" t="s">
        <v>279</v>
      </c>
      <c r="D685" s="10">
        <v>0</v>
      </c>
      <c r="E685" s="10">
        <v>3</v>
      </c>
      <c r="F685" s="10">
        <v>0</v>
      </c>
      <c r="G685" s="10">
        <v>26.97</v>
      </c>
      <c r="H685" s="10">
        <v>0</v>
      </c>
      <c r="I685" s="11"/>
    </row>
    <row r="686" spans="1:9" ht="14.25" customHeight="1">
      <c r="A686" s="107"/>
      <c r="B686" s="98" t="s">
        <v>841</v>
      </c>
      <c r="C686" s="9" t="s">
        <v>1014</v>
      </c>
      <c r="D686" s="10">
        <v>1.03</v>
      </c>
      <c r="E686" s="10">
        <v>0.05</v>
      </c>
      <c r="F686" s="10">
        <v>2.4</v>
      </c>
      <c r="G686" s="10">
        <v>13.62</v>
      </c>
      <c r="H686" s="10">
        <v>0</v>
      </c>
      <c r="I686" s="11"/>
    </row>
    <row r="687" spans="1:9">
      <c r="A687" s="107"/>
      <c r="B687" s="98" t="s">
        <v>75</v>
      </c>
      <c r="C687" s="9" t="s">
        <v>1015</v>
      </c>
      <c r="D687" s="10">
        <v>0</v>
      </c>
      <c r="E687" s="10">
        <v>0</v>
      </c>
      <c r="F687" s="10">
        <v>0</v>
      </c>
      <c r="G687" s="10">
        <v>0</v>
      </c>
      <c r="H687" s="10">
        <v>0</v>
      </c>
      <c r="I687" s="11"/>
    </row>
    <row r="688" spans="1:9">
      <c r="A688" s="107"/>
      <c r="B688" s="98" t="s">
        <v>155</v>
      </c>
      <c r="C688" s="9" t="s">
        <v>911</v>
      </c>
      <c r="D688" s="10">
        <v>2.78</v>
      </c>
      <c r="E688" s="10">
        <v>2.39</v>
      </c>
      <c r="F688" s="10">
        <v>0</v>
      </c>
      <c r="G688" s="10">
        <v>32.57</v>
      </c>
      <c r="H688" s="10">
        <v>0</v>
      </c>
      <c r="I688" s="11"/>
    </row>
    <row r="689" spans="1:9" ht="16.5" customHeight="1">
      <c r="A689" s="6" t="s">
        <v>114</v>
      </c>
      <c r="B689" s="97" t="s">
        <v>1036</v>
      </c>
      <c r="C689" s="7" t="s">
        <v>138</v>
      </c>
      <c r="D689" s="7">
        <f>SUM(D690:D694)</f>
        <v>10.14</v>
      </c>
      <c r="E689" s="7">
        <f t="shared" ref="E689:H689" si="149">SUM(E690:E694)</f>
        <v>10.790000000000001</v>
      </c>
      <c r="F689" s="7">
        <f t="shared" si="149"/>
        <v>5.1800000000000006</v>
      </c>
      <c r="G689" s="7">
        <f t="shared" si="149"/>
        <v>158.42000000000002</v>
      </c>
      <c r="H689" s="7">
        <f t="shared" si="149"/>
        <v>0.96799999999999997</v>
      </c>
      <c r="I689" s="8" t="s">
        <v>1035</v>
      </c>
    </row>
    <row r="690" spans="1:9" ht="18" customHeight="1">
      <c r="A690" s="107"/>
      <c r="B690" s="98" t="s">
        <v>79</v>
      </c>
      <c r="C690" s="35" t="s">
        <v>618</v>
      </c>
      <c r="D690" s="19">
        <v>0.39</v>
      </c>
      <c r="E690" s="19">
        <v>0.46</v>
      </c>
      <c r="F690" s="19">
        <v>0.62</v>
      </c>
      <c r="G690" s="19">
        <v>8.27</v>
      </c>
      <c r="H690" s="19">
        <v>7.9000000000000001E-2</v>
      </c>
      <c r="I690" s="20"/>
    </row>
    <row r="691" spans="1:9">
      <c r="A691" s="107"/>
      <c r="B691" s="98" t="s">
        <v>1040</v>
      </c>
      <c r="C691" s="19" t="s">
        <v>1037</v>
      </c>
      <c r="D691" s="19">
        <v>8.99</v>
      </c>
      <c r="E691" s="19">
        <v>9.09</v>
      </c>
      <c r="F691" s="19">
        <v>0</v>
      </c>
      <c r="G691" s="19">
        <v>117.51</v>
      </c>
      <c r="H691" s="19">
        <v>0.88900000000000001</v>
      </c>
      <c r="I691" s="20"/>
    </row>
    <row r="692" spans="1:9" ht="18" customHeight="1">
      <c r="A692" s="107"/>
      <c r="B692" s="98" t="s">
        <v>614</v>
      </c>
      <c r="C692" s="35" t="s">
        <v>615</v>
      </c>
      <c r="D692" s="19">
        <v>0.74</v>
      </c>
      <c r="E692" s="19">
        <v>0.09</v>
      </c>
      <c r="F692" s="19">
        <v>4.53</v>
      </c>
      <c r="G692" s="19">
        <v>22.03</v>
      </c>
      <c r="H692" s="19">
        <v>0</v>
      </c>
      <c r="I692" s="20"/>
    </row>
    <row r="693" spans="1:9">
      <c r="A693" s="107"/>
      <c r="B693" s="98" t="s">
        <v>948</v>
      </c>
      <c r="C693" s="35" t="s">
        <v>17</v>
      </c>
      <c r="D693" s="19">
        <v>0</v>
      </c>
      <c r="E693" s="19">
        <v>0</v>
      </c>
      <c r="F693" s="19">
        <v>0</v>
      </c>
      <c r="G693" s="19">
        <v>0</v>
      </c>
      <c r="H693" s="19">
        <v>0</v>
      </c>
      <c r="I693" s="20"/>
    </row>
    <row r="694" spans="1:9">
      <c r="A694" s="107"/>
      <c r="B694" s="98" t="s">
        <v>14</v>
      </c>
      <c r="C694" s="35" t="s">
        <v>533</v>
      </c>
      <c r="D694" s="19">
        <v>0.02</v>
      </c>
      <c r="E694" s="19">
        <v>1.1499999999999999</v>
      </c>
      <c r="F694" s="19">
        <v>0.03</v>
      </c>
      <c r="G694" s="19">
        <v>10.61</v>
      </c>
      <c r="H694" s="19">
        <v>0</v>
      </c>
      <c r="I694" s="20"/>
    </row>
    <row r="695" spans="1:9">
      <c r="A695" s="6" t="s">
        <v>114</v>
      </c>
      <c r="B695" s="97" t="s">
        <v>396</v>
      </c>
      <c r="C695" s="7" t="s">
        <v>210</v>
      </c>
      <c r="D695" s="7">
        <f>SUM(D696:D699)</f>
        <v>2.5500000000000003</v>
      </c>
      <c r="E695" s="7">
        <f t="shared" ref="E695:H695" si="150">SUM(E696:E699)</f>
        <v>3</v>
      </c>
      <c r="F695" s="7">
        <f t="shared" si="150"/>
        <v>14.68</v>
      </c>
      <c r="G695" s="7">
        <f t="shared" si="150"/>
        <v>96.29</v>
      </c>
      <c r="H695" s="7">
        <f t="shared" si="150"/>
        <v>16.57</v>
      </c>
      <c r="I695" s="8" t="s">
        <v>397</v>
      </c>
    </row>
    <row r="696" spans="1:9">
      <c r="A696" s="107"/>
      <c r="B696" s="98" t="s">
        <v>190</v>
      </c>
      <c r="C696" s="9" t="s">
        <v>398</v>
      </c>
      <c r="D696" s="10">
        <v>1.62</v>
      </c>
      <c r="E696" s="10">
        <v>0.32</v>
      </c>
      <c r="F696" s="10">
        <v>13.18</v>
      </c>
      <c r="G696" s="10">
        <v>62.25</v>
      </c>
      <c r="H696" s="10">
        <v>16.170000000000002</v>
      </c>
      <c r="I696" s="11"/>
    </row>
    <row r="697" spans="1:9">
      <c r="A697" s="107"/>
      <c r="B697" s="98" t="s">
        <v>14</v>
      </c>
      <c r="C697" s="9" t="s">
        <v>399</v>
      </c>
      <c r="D697" s="10">
        <v>0.04</v>
      </c>
      <c r="E697" s="10">
        <v>1.69</v>
      </c>
      <c r="F697" s="10">
        <v>0.05</v>
      </c>
      <c r="G697" s="10">
        <v>15.56</v>
      </c>
      <c r="H697" s="10">
        <v>0</v>
      </c>
      <c r="I697" s="11"/>
    </row>
    <row r="698" spans="1:9">
      <c r="A698" s="107"/>
      <c r="B698" s="98" t="s">
        <v>103</v>
      </c>
      <c r="C698" s="9" t="s">
        <v>400</v>
      </c>
      <c r="D698" s="10">
        <v>0.89</v>
      </c>
      <c r="E698" s="10">
        <v>0.99</v>
      </c>
      <c r="F698" s="10">
        <v>1.45</v>
      </c>
      <c r="G698" s="10">
        <v>18.48</v>
      </c>
      <c r="H698" s="10">
        <v>0.4</v>
      </c>
      <c r="I698" s="11"/>
    </row>
    <row r="699" spans="1:9" ht="16.5" customHeight="1">
      <c r="A699" s="107"/>
      <c r="B699" s="98" t="s">
        <v>101</v>
      </c>
      <c r="C699" s="9" t="s">
        <v>401</v>
      </c>
      <c r="D699" s="10">
        <v>0</v>
      </c>
      <c r="E699" s="10">
        <v>0</v>
      </c>
      <c r="F699" s="10">
        <v>0</v>
      </c>
      <c r="G699" s="10">
        <v>0</v>
      </c>
      <c r="H699" s="10">
        <v>0</v>
      </c>
      <c r="I699" s="11"/>
    </row>
    <row r="700" spans="1:9" ht="18" customHeight="1">
      <c r="A700" s="6" t="s">
        <v>114</v>
      </c>
      <c r="B700" s="97" t="s">
        <v>428</v>
      </c>
      <c r="C700" s="7" t="s">
        <v>73</v>
      </c>
      <c r="D700" s="7">
        <f>SUM(D701:D703)</f>
        <v>5.1999999999999998E-2</v>
      </c>
      <c r="E700" s="7">
        <f t="shared" ref="E700:H700" si="151">SUM(E701:E703)</f>
        <v>5.1999999999999998E-2</v>
      </c>
      <c r="F700" s="7">
        <f t="shared" si="151"/>
        <v>7.1680000000000001</v>
      </c>
      <c r="G700" s="7">
        <f t="shared" si="151"/>
        <v>29.840000000000003</v>
      </c>
      <c r="H700" s="7">
        <f t="shared" si="151"/>
        <v>21.65</v>
      </c>
      <c r="I700" s="8" t="s">
        <v>429</v>
      </c>
    </row>
    <row r="701" spans="1:9">
      <c r="A701" s="107"/>
      <c r="B701" s="98" t="s">
        <v>104</v>
      </c>
      <c r="C701" s="9" t="s">
        <v>124</v>
      </c>
      <c r="D701" s="10">
        <v>0</v>
      </c>
      <c r="E701" s="10">
        <v>0</v>
      </c>
      <c r="F701" s="10">
        <v>0</v>
      </c>
      <c r="G701" s="10">
        <v>0</v>
      </c>
      <c r="H701" s="10">
        <v>0</v>
      </c>
      <c r="I701" s="11"/>
    </row>
    <row r="702" spans="1:9">
      <c r="A702" s="107"/>
      <c r="B702" s="98" t="s">
        <v>102</v>
      </c>
      <c r="C702" s="44" t="s">
        <v>194</v>
      </c>
      <c r="D702" s="10">
        <v>0</v>
      </c>
      <c r="E702" s="10">
        <v>0</v>
      </c>
      <c r="F702" s="10">
        <v>5.9880000000000004</v>
      </c>
      <c r="G702" s="10">
        <v>23.94</v>
      </c>
      <c r="H702" s="10">
        <v>0</v>
      </c>
      <c r="I702" s="11"/>
    </row>
    <row r="703" spans="1:9">
      <c r="A703" s="107"/>
      <c r="B703" s="98" t="s">
        <v>430</v>
      </c>
      <c r="C703" s="10" t="s">
        <v>431</v>
      </c>
      <c r="D703" s="10">
        <v>5.1999999999999998E-2</v>
      </c>
      <c r="E703" s="10">
        <v>5.1999999999999998E-2</v>
      </c>
      <c r="F703" s="10">
        <v>1.18</v>
      </c>
      <c r="G703" s="10">
        <v>5.9</v>
      </c>
      <c r="H703" s="10">
        <v>21.65</v>
      </c>
      <c r="I703" s="11"/>
    </row>
    <row r="704" spans="1:9">
      <c r="A704" s="6" t="s">
        <v>114</v>
      </c>
      <c r="B704" s="97" t="s">
        <v>231</v>
      </c>
      <c r="C704" s="7" t="s">
        <v>24</v>
      </c>
      <c r="D704" s="7">
        <f>SUM(D705,)</f>
        <v>1.08</v>
      </c>
      <c r="E704" s="7">
        <f t="shared" ref="E704:H704" si="152">SUM(E705,)</f>
        <v>0.27</v>
      </c>
      <c r="F704" s="7">
        <f t="shared" si="152"/>
        <v>9.36</v>
      </c>
      <c r="G704" s="7">
        <f t="shared" si="152"/>
        <v>44.55</v>
      </c>
      <c r="H704" s="7">
        <f t="shared" si="152"/>
        <v>0</v>
      </c>
      <c r="I704" s="8" t="s">
        <v>232</v>
      </c>
    </row>
    <row r="705" spans="1:9">
      <c r="A705" s="107"/>
      <c r="B705" s="98" t="s">
        <v>233</v>
      </c>
      <c r="C705" s="9" t="s">
        <v>27</v>
      </c>
      <c r="D705" s="10">
        <v>1.08</v>
      </c>
      <c r="E705" s="10">
        <v>0.27</v>
      </c>
      <c r="F705" s="10">
        <v>9.36</v>
      </c>
      <c r="G705" s="10">
        <v>44.55</v>
      </c>
      <c r="H705" s="10">
        <v>0</v>
      </c>
      <c r="I705" s="11"/>
    </row>
    <row r="706" spans="1:9">
      <c r="A706" s="135" t="s">
        <v>119</v>
      </c>
      <c r="B706" s="136"/>
      <c r="C706" s="56">
        <v>520</v>
      </c>
      <c r="D706" s="56">
        <f>SUM(D675,D679,D689,D695,D700,D704,)</f>
        <v>20.012</v>
      </c>
      <c r="E706" s="56">
        <f t="shared" ref="E706:H706" si="153">SUM(E675,E679,E689,E695,E700,E704,)</f>
        <v>22.552</v>
      </c>
      <c r="F706" s="56">
        <f t="shared" si="153"/>
        <v>47.277999999999999</v>
      </c>
      <c r="G706" s="56">
        <f t="shared" si="153"/>
        <v>473.35000000000008</v>
      </c>
      <c r="H706" s="56">
        <f t="shared" si="153"/>
        <v>53.949999999999996</v>
      </c>
      <c r="I706" s="37"/>
    </row>
    <row r="707" spans="1:9">
      <c r="A707" s="109" t="s">
        <v>242</v>
      </c>
      <c r="B707" s="101" t="s">
        <v>440</v>
      </c>
      <c r="C707" s="52" t="s">
        <v>138</v>
      </c>
      <c r="D707" s="52">
        <f>SUM(D708)</f>
        <v>3.7</v>
      </c>
      <c r="E707" s="52">
        <f t="shared" ref="E707:H707" si="154">SUM(E708)</f>
        <v>4.7</v>
      </c>
      <c r="F707" s="52">
        <f t="shared" si="154"/>
        <v>36.549999999999997</v>
      </c>
      <c r="G707" s="52">
        <f t="shared" si="154"/>
        <v>203.5</v>
      </c>
      <c r="H707" s="52">
        <f t="shared" si="154"/>
        <v>0</v>
      </c>
      <c r="I707" s="53" t="s">
        <v>441</v>
      </c>
    </row>
    <row r="708" spans="1:9" ht="14.25" customHeight="1">
      <c r="A708" s="107"/>
      <c r="B708" s="98" t="s">
        <v>442</v>
      </c>
      <c r="C708" s="9" t="s">
        <v>443</v>
      </c>
      <c r="D708" s="10">
        <v>3.7</v>
      </c>
      <c r="E708" s="10">
        <v>4.7</v>
      </c>
      <c r="F708" s="10">
        <v>36.549999999999997</v>
      </c>
      <c r="G708" s="10">
        <v>203.5</v>
      </c>
      <c r="H708" s="10">
        <v>0</v>
      </c>
      <c r="I708" s="11"/>
    </row>
    <row r="709" spans="1:9" ht="18.75" customHeight="1">
      <c r="A709" s="6" t="s">
        <v>242</v>
      </c>
      <c r="B709" s="97" t="s">
        <v>276</v>
      </c>
      <c r="C709" s="7" t="s">
        <v>73</v>
      </c>
      <c r="D709" s="7">
        <f>SUM(D710:D711)</f>
        <v>4.3600000000000003</v>
      </c>
      <c r="E709" s="7">
        <f t="shared" ref="E709:H709" si="155">SUM(E710:E711)</f>
        <v>1.46</v>
      </c>
      <c r="F709" s="7">
        <f t="shared" si="155"/>
        <v>8.8140000000000001</v>
      </c>
      <c r="G709" s="7">
        <f t="shared" si="155"/>
        <v>70.17</v>
      </c>
      <c r="H709" s="7">
        <f t="shared" si="155"/>
        <v>1.0189999999999999</v>
      </c>
      <c r="I709" s="8" t="s">
        <v>277</v>
      </c>
    </row>
    <row r="710" spans="1:9">
      <c r="A710" s="107"/>
      <c r="B710" s="98" t="s">
        <v>278</v>
      </c>
      <c r="C710" s="44" t="s">
        <v>279</v>
      </c>
      <c r="D710" s="10">
        <v>0</v>
      </c>
      <c r="E710" s="10">
        <v>0</v>
      </c>
      <c r="F710" s="10">
        <v>2.9940000000000002</v>
      </c>
      <c r="G710" s="10">
        <v>11.97</v>
      </c>
      <c r="H710" s="10">
        <v>0</v>
      </c>
      <c r="I710" s="11"/>
    </row>
    <row r="711" spans="1:9" ht="15.75" thickBot="1">
      <c r="A711" s="108"/>
      <c r="B711" s="99" t="s">
        <v>280</v>
      </c>
      <c r="C711" s="45" t="s">
        <v>281</v>
      </c>
      <c r="D711" s="46">
        <v>4.3600000000000003</v>
      </c>
      <c r="E711" s="46">
        <v>1.46</v>
      </c>
      <c r="F711" s="46">
        <v>5.82</v>
      </c>
      <c r="G711" s="46">
        <v>58.2</v>
      </c>
      <c r="H711" s="46">
        <v>1.0189999999999999</v>
      </c>
      <c r="I711" s="47"/>
    </row>
    <row r="712" spans="1:9">
      <c r="A712" s="137" t="s">
        <v>119</v>
      </c>
      <c r="B712" s="138"/>
      <c r="C712" s="54">
        <v>200</v>
      </c>
      <c r="D712" s="54">
        <f>SUM(D707,D709,)</f>
        <v>8.06</v>
      </c>
      <c r="E712" s="54">
        <f t="shared" ref="E712:H712" si="156">SUM(E707,E709,)</f>
        <v>6.16</v>
      </c>
      <c r="F712" s="54">
        <f t="shared" si="156"/>
        <v>45.363999999999997</v>
      </c>
      <c r="G712" s="54">
        <f t="shared" si="156"/>
        <v>273.67</v>
      </c>
      <c r="H712" s="54">
        <f t="shared" si="156"/>
        <v>1.0189999999999999</v>
      </c>
      <c r="I712" s="49"/>
    </row>
    <row r="713" spans="1:9" ht="16.5" thickBot="1">
      <c r="A713" s="139" t="s">
        <v>282</v>
      </c>
      <c r="B713" s="140"/>
      <c r="C713" s="55">
        <f>SUM(C671,C674,C706,C712,)</f>
        <v>1165</v>
      </c>
      <c r="D713" s="55">
        <f t="shared" ref="D713:H713" si="157">SUM(D671,D674,D706,D712,)</f>
        <v>55.602000000000004</v>
      </c>
      <c r="E713" s="55">
        <f t="shared" si="157"/>
        <v>51.051999999999992</v>
      </c>
      <c r="F713" s="55">
        <f t="shared" si="157"/>
        <v>140.72499999999999</v>
      </c>
      <c r="G713" s="55">
        <f t="shared" si="157"/>
        <v>1259.0670000000002</v>
      </c>
      <c r="H713" s="55">
        <f t="shared" si="157"/>
        <v>214.45699999999999</v>
      </c>
      <c r="I713" s="51"/>
    </row>
    <row r="715" spans="1:9" s="95" customFormat="1">
      <c r="A715" s="100"/>
      <c r="B715" s="100"/>
    </row>
    <row r="716" spans="1:9" s="95" customFormat="1">
      <c r="A716" s="100"/>
      <c r="B716" s="100"/>
    </row>
    <row r="717" spans="1:9" s="95" customFormat="1">
      <c r="A717" s="100"/>
      <c r="B717" s="100"/>
    </row>
    <row r="718" spans="1:9" s="95" customFormat="1">
      <c r="A718" s="100"/>
      <c r="B718" s="100"/>
    </row>
    <row r="719" spans="1:9" s="95" customFormat="1">
      <c r="A719" s="100"/>
      <c r="B719" s="100"/>
    </row>
    <row r="720" spans="1:9" s="95" customFormat="1">
      <c r="A720" s="100"/>
      <c r="B720" s="100"/>
    </row>
    <row r="721" spans="1:9" s="95" customFormat="1">
      <c r="A721" s="100"/>
      <c r="B721" s="100"/>
    </row>
    <row r="722" spans="1:9" s="95" customFormat="1">
      <c r="A722" s="100"/>
      <c r="B722" s="100"/>
    </row>
    <row r="723" spans="1:9" s="95" customFormat="1">
      <c r="A723" s="100"/>
      <c r="B723" s="100"/>
    </row>
    <row r="724" spans="1:9" s="95" customFormat="1">
      <c r="A724" s="100"/>
      <c r="B724" s="100"/>
    </row>
    <row r="725" spans="1:9" s="95" customFormat="1">
      <c r="A725" s="100"/>
      <c r="B725" s="100"/>
    </row>
    <row r="727" spans="1:9" ht="15.75" thickBot="1"/>
    <row r="728" spans="1:9">
      <c r="A728" s="150" t="s">
        <v>2</v>
      </c>
      <c r="B728" s="152" t="s">
        <v>3</v>
      </c>
      <c r="C728" s="154" t="s">
        <v>4</v>
      </c>
      <c r="D728" s="122" t="s">
        <v>5</v>
      </c>
      <c r="E728" s="122"/>
      <c r="F728" s="122"/>
      <c r="G728" s="122" t="s">
        <v>6</v>
      </c>
      <c r="H728" s="144" t="s">
        <v>7</v>
      </c>
      <c r="I728" s="146" t="s">
        <v>8</v>
      </c>
    </row>
    <row r="729" spans="1:9" ht="15.75" thickBot="1">
      <c r="A729" s="151"/>
      <c r="B729" s="153"/>
      <c r="C729" s="155"/>
      <c r="D729" s="57" t="s">
        <v>9</v>
      </c>
      <c r="E729" s="57" t="s">
        <v>10</v>
      </c>
      <c r="F729" s="57" t="s">
        <v>11</v>
      </c>
      <c r="G729" s="143"/>
      <c r="H729" s="145"/>
      <c r="I729" s="147"/>
    </row>
    <row r="730" spans="1:9">
      <c r="A730" s="137" t="s">
        <v>1044</v>
      </c>
      <c r="B730" s="148"/>
      <c r="C730" s="148"/>
      <c r="D730" s="148"/>
      <c r="E730" s="148"/>
      <c r="F730" s="148"/>
      <c r="G730" s="148"/>
      <c r="H730" s="148"/>
      <c r="I730" s="149"/>
    </row>
    <row r="731" spans="1:9">
      <c r="A731" s="6" t="s">
        <v>13</v>
      </c>
      <c r="B731" s="97" t="s">
        <v>14</v>
      </c>
      <c r="C731" s="7" t="s">
        <v>15</v>
      </c>
      <c r="D731" s="7">
        <f>SUM(D732,)</f>
        <v>0.06</v>
      </c>
      <c r="E731" s="7">
        <f t="shared" ref="E731:H731" si="158">SUM(E732,)</f>
        <v>3.08</v>
      </c>
      <c r="F731" s="7">
        <f t="shared" si="158"/>
        <v>0.08</v>
      </c>
      <c r="G731" s="7">
        <f t="shared" si="158"/>
        <v>28.3</v>
      </c>
      <c r="H731" s="7">
        <f t="shared" si="158"/>
        <v>0</v>
      </c>
      <c r="I731" s="8" t="s">
        <v>16</v>
      </c>
    </row>
    <row r="732" spans="1:9">
      <c r="A732" s="107"/>
      <c r="B732" s="98" t="s">
        <v>14</v>
      </c>
      <c r="C732" s="9" t="s">
        <v>17</v>
      </c>
      <c r="D732" s="10">
        <v>0.06</v>
      </c>
      <c r="E732" s="10">
        <v>3.08</v>
      </c>
      <c r="F732" s="10">
        <v>0.08</v>
      </c>
      <c r="G732" s="10">
        <v>28.3</v>
      </c>
      <c r="H732" s="10">
        <v>0</v>
      </c>
      <c r="I732" s="11"/>
    </row>
    <row r="733" spans="1:9">
      <c r="A733" s="6" t="s">
        <v>13</v>
      </c>
      <c r="B733" s="97" t="s">
        <v>23</v>
      </c>
      <c r="C733" s="7" t="s">
        <v>24</v>
      </c>
      <c r="D733" s="7">
        <f>SUM(D734,)</f>
        <v>1.98</v>
      </c>
      <c r="E733" s="7">
        <f t="shared" ref="E733:H733" si="159">SUM(E734,)</f>
        <v>0.27</v>
      </c>
      <c r="F733" s="7">
        <f t="shared" si="159"/>
        <v>11.4</v>
      </c>
      <c r="G733" s="7">
        <f t="shared" si="159"/>
        <v>59.7</v>
      </c>
      <c r="H733" s="7">
        <f t="shared" si="159"/>
        <v>0</v>
      </c>
      <c r="I733" s="8" t="s">
        <v>25</v>
      </c>
    </row>
    <row r="734" spans="1:9">
      <c r="A734" s="107"/>
      <c r="B734" s="98" t="s">
        <v>26</v>
      </c>
      <c r="C734" s="9" t="s">
        <v>27</v>
      </c>
      <c r="D734" s="10">
        <v>1.98</v>
      </c>
      <c r="E734" s="10">
        <v>0.27</v>
      </c>
      <c r="F734" s="10">
        <v>11.4</v>
      </c>
      <c r="G734" s="10">
        <v>59.7</v>
      </c>
      <c r="H734" s="10">
        <v>0</v>
      </c>
      <c r="I734" s="11"/>
    </row>
    <row r="735" spans="1:9" ht="14.25" customHeight="1">
      <c r="A735" s="6" t="s">
        <v>13</v>
      </c>
      <c r="B735" s="97" t="s">
        <v>1042</v>
      </c>
      <c r="C735" s="7" t="s">
        <v>73</v>
      </c>
      <c r="D735" s="7">
        <f>SUM(D736:D741)</f>
        <v>5.04</v>
      </c>
      <c r="E735" s="7">
        <f t="shared" ref="E735:H735" si="160">SUM(E736:E741)</f>
        <v>6.87</v>
      </c>
      <c r="F735" s="7">
        <f t="shared" si="160"/>
        <v>18.344000000000001</v>
      </c>
      <c r="G735" s="7">
        <f t="shared" si="160"/>
        <v>156.24</v>
      </c>
      <c r="H735" s="7">
        <f t="shared" si="160"/>
        <v>1.462</v>
      </c>
      <c r="I735" s="8" t="s">
        <v>1043</v>
      </c>
    </row>
    <row r="736" spans="1:9">
      <c r="A736" s="107"/>
      <c r="B736" s="98" t="s">
        <v>14</v>
      </c>
      <c r="C736" s="9" t="s">
        <v>116</v>
      </c>
      <c r="D736" s="10">
        <v>0.06</v>
      </c>
      <c r="E736" s="10">
        <v>2.77</v>
      </c>
      <c r="F736" s="10">
        <v>0.08</v>
      </c>
      <c r="G736" s="10">
        <v>25.47</v>
      </c>
      <c r="H736" s="10">
        <v>0</v>
      </c>
      <c r="I736" s="11"/>
    </row>
    <row r="737" spans="1:9">
      <c r="A737" s="107"/>
      <c r="B737" s="98" t="s">
        <v>103</v>
      </c>
      <c r="C737" s="9" t="s">
        <v>118</v>
      </c>
      <c r="D737" s="10">
        <v>3.26</v>
      </c>
      <c r="E737" s="10">
        <v>3.6</v>
      </c>
      <c r="F737" s="10">
        <v>5.29</v>
      </c>
      <c r="G737" s="10">
        <v>67.5</v>
      </c>
      <c r="H737" s="10">
        <v>1.462</v>
      </c>
      <c r="I737" s="11"/>
    </row>
    <row r="738" spans="1:9">
      <c r="A738" s="107"/>
      <c r="B738" s="98" t="s">
        <v>104</v>
      </c>
      <c r="C738" s="9" t="s">
        <v>109</v>
      </c>
      <c r="D738" s="10">
        <v>0</v>
      </c>
      <c r="E738" s="10">
        <v>0</v>
      </c>
      <c r="F738" s="10">
        <v>0</v>
      </c>
      <c r="G738" s="10">
        <v>0</v>
      </c>
      <c r="H738" s="10">
        <v>0</v>
      </c>
      <c r="I738" s="11"/>
    </row>
    <row r="739" spans="1:9" ht="15.75" customHeight="1">
      <c r="A739" s="107"/>
      <c r="B739" s="98" t="s">
        <v>101</v>
      </c>
      <c r="C739" s="9" t="s">
        <v>117</v>
      </c>
      <c r="D739" s="10">
        <v>0</v>
      </c>
      <c r="E739" s="10">
        <v>0</v>
      </c>
      <c r="F739" s="10">
        <v>0</v>
      </c>
      <c r="G739" s="10">
        <v>0</v>
      </c>
      <c r="H739" s="10">
        <v>0</v>
      </c>
      <c r="I739" s="11"/>
    </row>
    <row r="740" spans="1:9">
      <c r="A740" s="107"/>
      <c r="B740" s="98" t="s">
        <v>102</v>
      </c>
      <c r="C740" s="44" t="s">
        <v>279</v>
      </c>
      <c r="D740" s="10">
        <v>0</v>
      </c>
      <c r="E740" s="10">
        <v>0</v>
      </c>
      <c r="F740" s="10">
        <v>2.9940000000000002</v>
      </c>
      <c r="G740" s="10">
        <v>11.97</v>
      </c>
      <c r="H740" s="10">
        <v>0</v>
      </c>
      <c r="I740" s="11"/>
    </row>
    <row r="741" spans="1:9">
      <c r="A741" s="107"/>
      <c r="B741" s="98" t="s">
        <v>603</v>
      </c>
      <c r="C741" s="9" t="s">
        <v>115</v>
      </c>
      <c r="D741" s="10">
        <v>1.72</v>
      </c>
      <c r="E741" s="10">
        <v>0.5</v>
      </c>
      <c r="F741" s="10">
        <v>9.98</v>
      </c>
      <c r="G741" s="10">
        <v>51.3</v>
      </c>
      <c r="H741" s="10">
        <v>0</v>
      </c>
      <c r="I741" s="11"/>
    </row>
    <row r="742" spans="1:9">
      <c r="A742" s="6" t="s">
        <v>13</v>
      </c>
      <c r="B742" s="97" t="s">
        <v>72</v>
      </c>
      <c r="C742" s="7" t="s">
        <v>73</v>
      </c>
      <c r="D742" s="7">
        <f>SUM(D743:D746)</f>
        <v>3.15</v>
      </c>
      <c r="E742" s="7">
        <f t="shared" ref="E742:H742" si="161">SUM(E743:E746)</f>
        <v>3.46</v>
      </c>
      <c r="F742" s="7">
        <f t="shared" si="161"/>
        <v>9.8099999999999987</v>
      </c>
      <c r="G742" s="7">
        <f t="shared" si="161"/>
        <v>83.86</v>
      </c>
      <c r="H742" s="7">
        <f t="shared" si="161"/>
        <v>0.55000000000000004</v>
      </c>
      <c r="I742" s="8" t="s">
        <v>74</v>
      </c>
    </row>
    <row r="743" spans="1:9">
      <c r="A743" s="107"/>
      <c r="B743" s="98" t="s">
        <v>75</v>
      </c>
      <c r="C743" s="9" t="s">
        <v>76</v>
      </c>
      <c r="D743" s="10">
        <v>0</v>
      </c>
      <c r="E743" s="10">
        <v>0</v>
      </c>
      <c r="F743" s="10">
        <v>0</v>
      </c>
      <c r="G743" s="10">
        <v>0</v>
      </c>
      <c r="H743" s="10">
        <v>0</v>
      </c>
      <c r="I743" s="11"/>
    </row>
    <row r="744" spans="1:9">
      <c r="A744" s="107"/>
      <c r="B744" s="98" t="s">
        <v>77</v>
      </c>
      <c r="C744" s="9" t="s">
        <v>78</v>
      </c>
      <c r="D744" s="10">
        <v>0.4</v>
      </c>
      <c r="E744" s="10">
        <v>0.25</v>
      </c>
      <c r="F744" s="10">
        <v>0.17</v>
      </c>
      <c r="G744" s="10">
        <v>4.8099999999999996</v>
      </c>
      <c r="H744" s="10">
        <v>0</v>
      </c>
      <c r="I744" s="11"/>
    </row>
    <row r="745" spans="1:9" ht="15" customHeight="1">
      <c r="A745" s="107"/>
      <c r="B745" s="98" t="s">
        <v>79</v>
      </c>
      <c r="C745" s="9" t="s">
        <v>80</v>
      </c>
      <c r="D745" s="10">
        <v>2.75</v>
      </c>
      <c r="E745" s="10">
        <v>3.21</v>
      </c>
      <c r="F745" s="10">
        <v>4.3099999999999996</v>
      </c>
      <c r="G745" s="10">
        <v>57.75</v>
      </c>
      <c r="H745" s="10">
        <v>0.55000000000000004</v>
      </c>
      <c r="I745" s="11"/>
    </row>
    <row r="746" spans="1:9">
      <c r="A746" s="107"/>
      <c r="B746" s="98" t="s">
        <v>81</v>
      </c>
      <c r="C746" s="10" t="s">
        <v>82</v>
      </c>
      <c r="D746" s="10">
        <v>0</v>
      </c>
      <c r="E746" s="10">
        <v>0</v>
      </c>
      <c r="F746" s="10">
        <v>5.33</v>
      </c>
      <c r="G746" s="10">
        <v>21.3</v>
      </c>
      <c r="H746" s="10">
        <v>0</v>
      </c>
      <c r="I746" s="11"/>
    </row>
    <row r="747" spans="1:9">
      <c r="A747" s="135" t="s">
        <v>119</v>
      </c>
      <c r="B747" s="136"/>
      <c r="C747" s="56">
        <v>335</v>
      </c>
      <c r="D747" s="56">
        <f>SUM(D731,D733,D735,D742,)</f>
        <v>10.23</v>
      </c>
      <c r="E747" s="56">
        <f t="shared" ref="E747:H747" si="162">SUM(E731,E733,E735,E742,)</f>
        <v>13.68</v>
      </c>
      <c r="F747" s="56">
        <f t="shared" si="162"/>
        <v>39.634</v>
      </c>
      <c r="G747" s="56">
        <f t="shared" si="162"/>
        <v>328.1</v>
      </c>
      <c r="H747" s="56">
        <f t="shared" si="162"/>
        <v>2.012</v>
      </c>
      <c r="I747" s="37"/>
    </row>
    <row r="748" spans="1:9" ht="15" customHeight="1">
      <c r="A748" s="6" t="s">
        <v>120</v>
      </c>
      <c r="B748" s="97" t="s">
        <v>121</v>
      </c>
      <c r="C748" s="7" t="s">
        <v>73</v>
      </c>
      <c r="D748" s="7">
        <f>SUM(D749,)</f>
        <v>0.75</v>
      </c>
      <c r="E748" s="7">
        <f t="shared" ref="E748:H748" si="163">SUM(E749,)</f>
        <v>0.15</v>
      </c>
      <c r="F748" s="7">
        <f t="shared" si="163"/>
        <v>15.15</v>
      </c>
      <c r="G748" s="7">
        <f t="shared" si="163"/>
        <v>69</v>
      </c>
      <c r="H748" s="7">
        <f t="shared" si="163"/>
        <v>3</v>
      </c>
      <c r="I748" s="8" t="s">
        <v>122</v>
      </c>
    </row>
    <row r="749" spans="1:9">
      <c r="A749" s="107"/>
      <c r="B749" s="98" t="s">
        <v>123</v>
      </c>
      <c r="C749" s="9" t="s">
        <v>125</v>
      </c>
      <c r="D749" s="10">
        <v>0.75</v>
      </c>
      <c r="E749" s="10">
        <v>0.15</v>
      </c>
      <c r="F749" s="10">
        <v>15.15</v>
      </c>
      <c r="G749" s="10">
        <v>69</v>
      </c>
      <c r="H749" s="10">
        <v>3</v>
      </c>
      <c r="I749" s="11"/>
    </row>
    <row r="750" spans="1:9">
      <c r="A750" s="135" t="s">
        <v>119</v>
      </c>
      <c r="B750" s="136"/>
      <c r="C750" s="56">
        <v>150</v>
      </c>
      <c r="D750" s="56">
        <f>SUM(D748,)</f>
        <v>0.75</v>
      </c>
      <c r="E750" s="56">
        <f t="shared" ref="E750:H750" si="164">SUM(E748,)</f>
        <v>0.15</v>
      </c>
      <c r="F750" s="56">
        <f t="shared" si="164"/>
        <v>15.15</v>
      </c>
      <c r="G750" s="56">
        <f t="shared" si="164"/>
        <v>69</v>
      </c>
      <c r="H750" s="56">
        <f t="shared" si="164"/>
        <v>3</v>
      </c>
      <c r="I750" s="37"/>
    </row>
    <row r="751" spans="1:9" ht="14.25" customHeight="1">
      <c r="A751" s="6" t="s">
        <v>114</v>
      </c>
      <c r="B751" s="97" t="s">
        <v>1074</v>
      </c>
      <c r="C751" s="7" t="s">
        <v>24</v>
      </c>
      <c r="D751" s="7">
        <f>SUM(D752)</f>
        <v>0.84</v>
      </c>
      <c r="E751" s="7">
        <f t="shared" ref="E751:H751" si="165">SUM(E752)</f>
        <v>0</v>
      </c>
      <c r="F751" s="7">
        <f t="shared" si="165"/>
        <v>0.39</v>
      </c>
      <c r="G751" s="7">
        <f t="shared" si="165"/>
        <v>4.83</v>
      </c>
      <c r="H751" s="7">
        <f t="shared" si="165"/>
        <v>0</v>
      </c>
      <c r="I751" s="8" t="s">
        <v>1073</v>
      </c>
    </row>
    <row r="752" spans="1:9" ht="18" customHeight="1">
      <c r="A752" s="107"/>
      <c r="B752" s="98" t="s">
        <v>1072</v>
      </c>
      <c r="C752" s="35" t="s">
        <v>27</v>
      </c>
      <c r="D752" s="19">
        <v>0.84</v>
      </c>
      <c r="E752" s="19">
        <v>0</v>
      </c>
      <c r="F752" s="19">
        <v>0.39</v>
      </c>
      <c r="G752" s="19">
        <v>4.83</v>
      </c>
      <c r="H752" s="19">
        <v>0</v>
      </c>
      <c r="I752" s="20"/>
    </row>
    <row r="753" spans="1:9" ht="18" customHeight="1">
      <c r="A753" s="6" t="s">
        <v>114</v>
      </c>
      <c r="B753" s="97" t="s">
        <v>1050</v>
      </c>
      <c r="C753" s="7" t="s">
        <v>73</v>
      </c>
      <c r="D753" s="7">
        <f>SUM(D754:D762)</f>
        <v>4.07</v>
      </c>
      <c r="E753" s="7">
        <f t="shared" ref="E753:H753" si="166">SUM(E754:E762)</f>
        <v>3.1100000000000003</v>
      </c>
      <c r="F753" s="7">
        <f t="shared" si="166"/>
        <v>6.13</v>
      </c>
      <c r="G753" s="7">
        <f t="shared" si="166"/>
        <v>69.3</v>
      </c>
      <c r="H753" s="7">
        <f t="shared" si="166"/>
        <v>15.809999999999999</v>
      </c>
      <c r="I753" s="8" t="s">
        <v>1051</v>
      </c>
    </row>
    <row r="754" spans="1:9">
      <c r="A754" s="107"/>
      <c r="B754" s="98" t="s">
        <v>188</v>
      </c>
      <c r="C754" s="9" t="s">
        <v>700</v>
      </c>
      <c r="D754" s="10">
        <v>0.43</v>
      </c>
      <c r="E754" s="10">
        <v>0.02</v>
      </c>
      <c r="F754" s="10">
        <v>1.1299999999999999</v>
      </c>
      <c r="G754" s="10">
        <v>6.72</v>
      </c>
      <c r="H754" s="10">
        <v>10.8</v>
      </c>
      <c r="I754" s="11"/>
    </row>
    <row r="755" spans="1:9">
      <c r="A755" s="107"/>
      <c r="B755" s="98" t="s">
        <v>190</v>
      </c>
      <c r="C755" s="9" t="s">
        <v>491</v>
      </c>
      <c r="D755" s="10">
        <v>0.28999999999999998</v>
      </c>
      <c r="E755" s="10">
        <v>0.06</v>
      </c>
      <c r="F755" s="10">
        <v>2.4</v>
      </c>
      <c r="G755" s="10">
        <v>11.32</v>
      </c>
      <c r="H755" s="10">
        <v>2.94</v>
      </c>
      <c r="I755" s="11"/>
    </row>
    <row r="756" spans="1:9">
      <c r="A756" s="107"/>
      <c r="B756" s="98" t="s">
        <v>135</v>
      </c>
      <c r="C756" s="9" t="s">
        <v>490</v>
      </c>
      <c r="D756" s="10">
        <v>0.25</v>
      </c>
      <c r="E756" s="10">
        <v>0.02</v>
      </c>
      <c r="F756" s="10">
        <v>1.48</v>
      </c>
      <c r="G756" s="10">
        <v>7.06</v>
      </c>
      <c r="H756" s="10">
        <v>1.68</v>
      </c>
      <c r="I756" s="11"/>
    </row>
    <row r="757" spans="1:9">
      <c r="A757" s="107"/>
      <c r="B757" s="98" t="s">
        <v>153</v>
      </c>
      <c r="C757" s="9" t="s">
        <v>489</v>
      </c>
      <c r="D757" s="10">
        <v>0.09</v>
      </c>
      <c r="E757" s="10">
        <v>0.01</v>
      </c>
      <c r="F757" s="10">
        <v>0.5</v>
      </c>
      <c r="G757" s="10">
        <v>2.52</v>
      </c>
      <c r="H757" s="10">
        <v>0.36</v>
      </c>
      <c r="I757" s="11"/>
    </row>
    <row r="758" spans="1:9">
      <c r="A758" s="107"/>
      <c r="B758" s="98" t="s">
        <v>157</v>
      </c>
      <c r="C758" s="9" t="s">
        <v>488</v>
      </c>
      <c r="D758" s="10">
        <v>7.0000000000000007E-2</v>
      </c>
      <c r="E758" s="10">
        <v>0.01</v>
      </c>
      <c r="F758" s="10">
        <v>0.39</v>
      </c>
      <c r="G758" s="10">
        <v>1.97</v>
      </c>
      <c r="H758" s="10">
        <v>0</v>
      </c>
      <c r="I758" s="11"/>
    </row>
    <row r="759" spans="1:9">
      <c r="A759" s="107"/>
      <c r="B759" s="98" t="s">
        <v>159</v>
      </c>
      <c r="C759" s="9" t="s">
        <v>194</v>
      </c>
      <c r="D759" s="10">
        <v>0.16</v>
      </c>
      <c r="E759" s="10">
        <v>0.6</v>
      </c>
      <c r="F759" s="10">
        <v>0.23</v>
      </c>
      <c r="G759" s="10">
        <v>7.14</v>
      </c>
      <c r="H759" s="10">
        <v>0.03</v>
      </c>
      <c r="I759" s="11"/>
    </row>
    <row r="760" spans="1:9" ht="14.25" customHeight="1">
      <c r="A760" s="107"/>
      <c r="B760" s="98" t="s">
        <v>101</v>
      </c>
      <c r="C760" s="9" t="s">
        <v>683</v>
      </c>
      <c r="D760" s="10">
        <v>0</v>
      </c>
      <c r="E760" s="10">
        <v>0</v>
      </c>
      <c r="F760" s="10">
        <v>0</v>
      </c>
      <c r="G760" s="10">
        <v>0</v>
      </c>
      <c r="H760" s="10">
        <v>0</v>
      </c>
      <c r="I760" s="11"/>
    </row>
    <row r="761" spans="1:9">
      <c r="A761" s="107"/>
      <c r="B761" s="98" t="s">
        <v>155</v>
      </c>
      <c r="C761" s="9" t="s">
        <v>911</v>
      </c>
      <c r="D761" s="10">
        <v>2.78</v>
      </c>
      <c r="E761" s="10">
        <v>2.39</v>
      </c>
      <c r="F761" s="10">
        <v>0</v>
      </c>
      <c r="G761" s="10">
        <v>32.57</v>
      </c>
      <c r="H761" s="10">
        <v>0</v>
      </c>
      <c r="I761" s="11"/>
    </row>
    <row r="762" spans="1:9">
      <c r="A762" s="107"/>
      <c r="B762" s="98" t="s">
        <v>104</v>
      </c>
      <c r="C762" s="10" t="s">
        <v>124</v>
      </c>
      <c r="D762" s="10">
        <v>0</v>
      </c>
      <c r="E762" s="10">
        <v>0</v>
      </c>
      <c r="F762" s="10">
        <v>0</v>
      </c>
      <c r="G762" s="10">
        <v>0</v>
      </c>
      <c r="H762" s="10">
        <v>0</v>
      </c>
      <c r="I762" s="11"/>
    </row>
    <row r="763" spans="1:9">
      <c r="A763" s="6" t="s">
        <v>114</v>
      </c>
      <c r="B763" s="97" t="s">
        <v>386</v>
      </c>
      <c r="C763" s="7" t="s">
        <v>138</v>
      </c>
      <c r="D763" s="7">
        <f>SUM(D764:D770)</f>
        <v>6.45</v>
      </c>
      <c r="E763" s="7">
        <f t="shared" ref="E763:H763" si="167">SUM(E764:E770)</f>
        <v>2.4699999999999998</v>
      </c>
      <c r="F763" s="7">
        <f t="shared" si="167"/>
        <v>6.24</v>
      </c>
      <c r="G763" s="7">
        <f t="shared" si="167"/>
        <v>74.160000000000011</v>
      </c>
      <c r="H763" s="7">
        <f t="shared" si="167"/>
        <v>0.47900000000000004</v>
      </c>
      <c r="I763" s="8" t="s">
        <v>387</v>
      </c>
    </row>
    <row r="764" spans="1:9">
      <c r="A764" s="107"/>
      <c r="B764" s="98" t="s">
        <v>388</v>
      </c>
      <c r="C764" s="10" t="s">
        <v>389</v>
      </c>
      <c r="D764" s="10">
        <v>5.2</v>
      </c>
      <c r="E764" s="10">
        <v>0.2</v>
      </c>
      <c r="F764" s="10">
        <v>0</v>
      </c>
      <c r="G764" s="10">
        <v>22.42</v>
      </c>
      <c r="H764" s="10">
        <v>0.32500000000000001</v>
      </c>
      <c r="I764" s="11"/>
    </row>
    <row r="765" spans="1:9">
      <c r="A765" s="107"/>
      <c r="B765" s="98" t="s">
        <v>14</v>
      </c>
      <c r="C765" s="9" t="s">
        <v>279</v>
      </c>
      <c r="D765" s="10">
        <v>0.04</v>
      </c>
      <c r="E765" s="10">
        <v>1.84</v>
      </c>
      <c r="F765" s="10">
        <v>0.05</v>
      </c>
      <c r="G765" s="10">
        <v>16.98</v>
      </c>
      <c r="H765" s="10">
        <v>0</v>
      </c>
      <c r="I765" s="11"/>
    </row>
    <row r="766" spans="1:9">
      <c r="A766" s="107"/>
      <c r="B766" s="98" t="s">
        <v>157</v>
      </c>
      <c r="C766" s="9" t="s">
        <v>390</v>
      </c>
      <c r="D766" s="10">
        <v>0.08</v>
      </c>
      <c r="E766" s="10">
        <v>0.01</v>
      </c>
      <c r="F766" s="10">
        <v>0.49</v>
      </c>
      <c r="G766" s="10">
        <v>2.46</v>
      </c>
      <c r="H766" s="10">
        <v>0</v>
      </c>
      <c r="I766" s="11"/>
    </row>
    <row r="767" spans="1:9">
      <c r="A767" s="107"/>
      <c r="B767" s="98" t="s">
        <v>161</v>
      </c>
      <c r="C767" s="9" t="s">
        <v>391</v>
      </c>
      <c r="D767" s="10">
        <v>0.41</v>
      </c>
      <c r="E767" s="10">
        <v>0.04</v>
      </c>
      <c r="F767" s="10">
        <v>2.76</v>
      </c>
      <c r="G767" s="10">
        <v>13.36</v>
      </c>
      <c r="H767" s="10">
        <v>2.4E-2</v>
      </c>
      <c r="I767" s="11"/>
    </row>
    <row r="768" spans="1:9">
      <c r="A768" s="107"/>
      <c r="B768" s="98" t="s">
        <v>103</v>
      </c>
      <c r="C768" s="9" t="s">
        <v>392</v>
      </c>
      <c r="D768" s="10">
        <v>0.28999999999999998</v>
      </c>
      <c r="E768" s="10">
        <v>0.32</v>
      </c>
      <c r="F768" s="10">
        <v>0.47</v>
      </c>
      <c r="G768" s="10">
        <v>6</v>
      </c>
      <c r="H768" s="10">
        <v>0.13</v>
      </c>
      <c r="I768" s="11"/>
    </row>
    <row r="769" spans="1:9" ht="15.75" customHeight="1">
      <c r="A769" s="107"/>
      <c r="B769" s="98" t="s">
        <v>101</v>
      </c>
      <c r="C769" s="9" t="s">
        <v>393</v>
      </c>
      <c r="D769" s="10">
        <v>0</v>
      </c>
      <c r="E769" s="10">
        <v>0</v>
      </c>
      <c r="F769" s="10">
        <v>0</v>
      </c>
      <c r="G769" s="10">
        <v>0</v>
      </c>
      <c r="H769" s="10">
        <v>0</v>
      </c>
      <c r="I769" s="11"/>
    </row>
    <row r="770" spans="1:9">
      <c r="A770" s="107"/>
      <c r="B770" s="98" t="s">
        <v>394</v>
      </c>
      <c r="C770" s="9" t="s">
        <v>395</v>
      </c>
      <c r="D770" s="10">
        <v>0.43</v>
      </c>
      <c r="E770" s="10">
        <v>0.06</v>
      </c>
      <c r="F770" s="10">
        <v>2.4700000000000002</v>
      </c>
      <c r="G770" s="10">
        <v>12.94</v>
      </c>
      <c r="H770" s="10">
        <v>0</v>
      </c>
      <c r="I770" s="11"/>
    </row>
    <row r="771" spans="1:9">
      <c r="A771" s="6" t="s">
        <v>114</v>
      </c>
      <c r="B771" s="97" t="s">
        <v>519</v>
      </c>
      <c r="C771" s="7" t="s">
        <v>210</v>
      </c>
      <c r="D771" s="7">
        <f>SUM(D772:D774)</f>
        <v>3.0100000000000002</v>
      </c>
      <c r="E771" s="7">
        <f t="shared" ref="E771:H771" si="168">SUM(E772:E774)</f>
        <v>4.0600000000000005</v>
      </c>
      <c r="F771" s="7">
        <f t="shared" si="168"/>
        <v>24.549999999999997</v>
      </c>
      <c r="G771" s="7">
        <f t="shared" si="168"/>
        <v>147.01</v>
      </c>
      <c r="H771" s="7">
        <f t="shared" si="168"/>
        <v>0</v>
      </c>
      <c r="I771" s="8" t="s">
        <v>518</v>
      </c>
    </row>
    <row r="772" spans="1:9" ht="15" customHeight="1">
      <c r="A772" s="107"/>
      <c r="B772" s="98" t="s">
        <v>517</v>
      </c>
      <c r="C772" s="35" t="s">
        <v>523</v>
      </c>
      <c r="D772" s="19">
        <v>2.95</v>
      </c>
      <c r="E772" s="19">
        <v>1.02</v>
      </c>
      <c r="F772" s="19">
        <v>24.47</v>
      </c>
      <c r="G772" s="19">
        <v>118.99</v>
      </c>
      <c r="H772" s="19">
        <v>0</v>
      </c>
      <c r="I772" s="20"/>
    </row>
    <row r="773" spans="1:9">
      <c r="A773" s="107"/>
      <c r="B773" s="98" t="s">
        <v>14</v>
      </c>
      <c r="C773" s="35" t="s">
        <v>522</v>
      </c>
      <c r="D773" s="19">
        <v>0.06</v>
      </c>
      <c r="E773" s="19">
        <v>3.04</v>
      </c>
      <c r="F773" s="19">
        <v>0.08</v>
      </c>
      <c r="G773" s="19">
        <v>28.02</v>
      </c>
      <c r="H773" s="19">
        <v>0</v>
      </c>
      <c r="I773" s="20"/>
    </row>
    <row r="774" spans="1:9" ht="15.75" customHeight="1">
      <c r="A774" s="107"/>
      <c r="B774" s="98" t="s">
        <v>101</v>
      </c>
      <c r="C774" s="35" t="s">
        <v>401</v>
      </c>
      <c r="D774" s="19">
        <v>0</v>
      </c>
      <c r="E774" s="19">
        <v>0</v>
      </c>
      <c r="F774" s="19">
        <v>0</v>
      </c>
      <c r="G774" s="19">
        <v>0</v>
      </c>
      <c r="H774" s="19">
        <v>0</v>
      </c>
      <c r="I774" s="20"/>
    </row>
    <row r="775" spans="1:9" ht="15.75" customHeight="1">
      <c r="A775" s="6" t="s">
        <v>114</v>
      </c>
      <c r="B775" s="97" t="s">
        <v>222</v>
      </c>
      <c r="C775" s="7" t="s">
        <v>73</v>
      </c>
      <c r="D775" s="7">
        <f>SUM(D776:D778)</f>
        <v>7.0000000000000007E-2</v>
      </c>
      <c r="E775" s="7">
        <f t="shared" ref="E775:H775" si="169">SUM(E776:E778)</f>
        <v>0</v>
      </c>
      <c r="F775" s="7">
        <f t="shared" si="169"/>
        <v>8.56</v>
      </c>
      <c r="G775" s="7">
        <f t="shared" si="169"/>
        <v>33.660000000000004</v>
      </c>
      <c r="H775" s="7">
        <f t="shared" si="169"/>
        <v>0</v>
      </c>
      <c r="I775" s="8" t="s">
        <v>223</v>
      </c>
    </row>
    <row r="776" spans="1:9">
      <c r="A776" s="107"/>
      <c r="B776" s="98" t="s">
        <v>75</v>
      </c>
      <c r="C776" s="9" t="s">
        <v>224</v>
      </c>
      <c r="D776" s="10">
        <v>0</v>
      </c>
      <c r="E776" s="10">
        <v>0</v>
      </c>
      <c r="F776" s="10">
        <v>0</v>
      </c>
      <c r="G776" s="10">
        <v>0</v>
      </c>
      <c r="H776" s="10">
        <v>0</v>
      </c>
      <c r="I776" s="11"/>
    </row>
    <row r="777" spans="1:9">
      <c r="A777" s="107"/>
      <c r="B777" s="98" t="s">
        <v>102</v>
      </c>
      <c r="C777" s="10" t="s">
        <v>225</v>
      </c>
      <c r="D777" s="10">
        <v>0</v>
      </c>
      <c r="E777" s="10">
        <v>0</v>
      </c>
      <c r="F777" s="10">
        <v>5.24</v>
      </c>
      <c r="G777" s="10">
        <v>20.94</v>
      </c>
      <c r="H777" s="10">
        <v>0</v>
      </c>
      <c r="I777" s="11"/>
    </row>
    <row r="778" spans="1:9">
      <c r="A778" s="107"/>
      <c r="B778" s="98" t="s">
        <v>226</v>
      </c>
      <c r="C778" s="9" t="s">
        <v>227</v>
      </c>
      <c r="D778" s="10">
        <v>7.0000000000000007E-2</v>
      </c>
      <c r="E778" s="10">
        <v>0</v>
      </c>
      <c r="F778" s="10">
        <v>3.32</v>
      </c>
      <c r="G778" s="10">
        <v>12.72</v>
      </c>
      <c r="H778" s="10">
        <v>0</v>
      </c>
      <c r="I778" s="11"/>
    </row>
    <row r="779" spans="1:9">
      <c r="A779" s="6" t="s">
        <v>114</v>
      </c>
      <c r="B779" s="97" t="s">
        <v>231</v>
      </c>
      <c r="C779" s="7" t="s">
        <v>24</v>
      </c>
      <c r="D779" s="7">
        <f>SUM(D780)</f>
        <v>1.08</v>
      </c>
      <c r="E779" s="7">
        <f t="shared" ref="E779:H779" si="170">SUM(E780)</f>
        <v>0.27</v>
      </c>
      <c r="F779" s="7">
        <f t="shared" si="170"/>
        <v>9.36</v>
      </c>
      <c r="G779" s="7">
        <f t="shared" si="170"/>
        <v>44.55</v>
      </c>
      <c r="H779" s="7">
        <f t="shared" si="170"/>
        <v>0</v>
      </c>
      <c r="I779" s="8" t="s">
        <v>232</v>
      </c>
    </row>
    <row r="780" spans="1:9">
      <c r="A780" s="107"/>
      <c r="B780" s="98" t="s">
        <v>233</v>
      </c>
      <c r="C780" s="9" t="s">
        <v>27</v>
      </c>
      <c r="D780" s="10">
        <v>1.08</v>
      </c>
      <c r="E780" s="10">
        <v>0.27</v>
      </c>
      <c r="F780" s="10">
        <v>9.36</v>
      </c>
      <c r="G780" s="10">
        <v>44.55</v>
      </c>
      <c r="H780" s="10">
        <v>0</v>
      </c>
      <c r="I780" s="11"/>
    </row>
    <row r="781" spans="1:9">
      <c r="A781" s="135" t="s">
        <v>119</v>
      </c>
      <c r="B781" s="136"/>
      <c r="C781" s="56">
        <v>520</v>
      </c>
      <c r="D781" s="56">
        <f>SUM(D751,D753,D763,D771,D775,D779,)</f>
        <v>15.52</v>
      </c>
      <c r="E781" s="56">
        <f t="shared" ref="E781:H781" si="171">SUM(E751,E753,E763,E771,E775,E779,)</f>
        <v>9.91</v>
      </c>
      <c r="F781" s="56">
        <f t="shared" si="171"/>
        <v>55.23</v>
      </c>
      <c r="G781" s="56">
        <f t="shared" si="171"/>
        <v>373.51000000000005</v>
      </c>
      <c r="H781" s="56">
        <f t="shared" si="171"/>
        <v>16.288999999999998</v>
      </c>
      <c r="I781" s="37"/>
    </row>
    <row r="782" spans="1:9">
      <c r="A782" s="6" t="s">
        <v>242</v>
      </c>
      <c r="B782" s="97" t="s">
        <v>1059</v>
      </c>
      <c r="C782" s="7" t="s">
        <v>107</v>
      </c>
      <c r="D782" s="7">
        <f>SUM(D783:D793)</f>
        <v>7.72</v>
      </c>
      <c r="E782" s="7">
        <f t="shared" ref="E782:H782" si="172">SUM(E783:E793)</f>
        <v>7.8100000000000005</v>
      </c>
      <c r="F782" s="7">
        <f t="shared" si="172"/>
        <v>25.86</v>
      </c>
      <c r="G782" s="7">
        <f t="shared" si="172"/>
        <v>206.92000000000004</v>
      </c>
      <c r="H782" s="7">
        <f t="shared" si="172"/>
        <v>0.46200000000000002</v>
      </c>
      <c r="I782" s="8" t="s">
        <v>1060</v>
      </c>
    </row>
    <row r="783" spans="1:9">
      <c r="A783" s="107"/>
      <c r="B783" s="98" t="s">
        <v>566</v>
      </c>
      <c r="C783" s="9" t="s">
        <v>1061</v>
      </c>
      <c r="D783" s="10">
        <v>2.57</v>
      </c>
      <c r="E783" s="10">
        <v>1.39</v>
      </c>
      <c r="F783" s="10">
        <v>0.31</v>
      </c>
      <c r="G783" s="10">
        <v>23.92</v>
      </c>
      <c r="H783" s="10">
        <v>7.6999999999999999E-2</v>
      </c>
      <c r="I783" s="11"/>
    </row>
    <row r="784" spans="1:9">
      <c r="A784" s="107"/>
      <c r="B784" s="98" t="s">
        <v>14</v>
      </c>
      <c r="C784" s="9" t="s">
        <v>734</v>
      </c>
      <c r="D784" s="10">
        <v>0.02</v>
      </c>
      <c r="E784" s="10">
        <v>0.86</v>
      </c>
      <c r="F784" s="10">
        <v>0.02</v>
      </c>
      <c r="G784" s="10">
        <v>7.92</v>
      </c>
      <c r="H784" s="10">
        <v>0</v>
      </c>
      <c r="I784" s="11"/>
    </row>
    <row r="785" spans="1:9">
      <c r="A785" s="107"/>
      <c r="B785" s="98" t="s">
        <v>256</v>
      </c>
      <c r="C785" s="9" t="s">
        <v>353</v>
      </c>
      <c r="D785" s="10">
        <v>0</v>
      </c>
      <c r="E785" s="10">
        <v>2.1</v>
      </c>
      <c r="F785" s="10">
        <v>0</v>
      </c>
      <c r="G785" s="10">
        <v>18.88</v>
      </c>
      <c r="H785" s="10">
        <v>0</v>
      </c>
      <c r="I785" s="11"/>
    </row>
    <row r="786" spans="1:9">
      <c r="A786" s="107"/>
      <c r="B786" s="98" t="s">
        <v>256</v>
      </c>
      <c r="C786" s="9" t="s">
        <v>734</v>
      </c>
      <c r="D786" s="10">
        <v>0</v>
      </c>
      <c r="E786" s="10">
        <v>1.4</v>
      </c>
      <c r="F786" s="10">
        <v>0</v>
      </c>
      <c r="G786" s="10">
        <v>12.59</v>
      </c>
      <c r="H786" s="10">
        <v>0</v>
      </c>
      <c r="I786" s="11"/>
    </row>
    <row r="787" spans="1:9">
      <c r="A787" s="107"/>
      <c r="B787" s="98" t="s">
        <v>161</v>
      </c>
      <c r="C787" s="9" t="s">
        <v>400</v>
      </c>
      <c r="D787" s="10">
        <v>3.17</v>
      </c>
      <c r="E787" s="10">
        <v>0.33</v>
      </c>
      <c r="F787" s="10">
        <v>21.25</v>
      </c>
      <c r="G787" s="10">
        <v>102.87</v>
      </c>
      <c r="H787" s="10">
        <v>0.185</v>
      </c>
      <c r="I787" s="11"/>
    </row>
    <row r="788" spans="1:9">
      <c r="A788" s="107"/>
      <c r="B788" s="98" t="s">
        <v>103</v>
      </c>
      <c r="C788" s="9" t="s">
        <v>1062</v>
      </c>
      <c r="D788" s="10">
        <v>0.45</v>
      </c>
      <c r="E788" s="10">
        <v>0.49</v>
      </c>
      <c r="F788" s="10">
        <v>0.72</v>
      </c>
      <c r="G788" s="10">
        <v>9.24</v>
      </c>
      <c r="H788" s="10">
        <v>0.2</v>
      </c>
      <c r="I788" s="11"/>
    </row>
    <row r="789" spans="1:9" ht="15" customHeight="1">
      <c r="A789" s="107"/>
      <c r="B789" s="98" t="s">
        <v>101</v>
      </c>
      <c r="C789" s="9" t="s">
        <v>406</v>
      </c>
      <c r="D789" s="10">
        <v>0</v>
      </c>
      <c r="E789" s="10">
        <v>0</v>
      </c>
      <c r="F789" s="10">
        <v>0</v>
      </c>
      <c r="G789" s="10">
        <v>0</v>
      </c>
      <c r="H789" s="10">
        <v>0</v>
      </c>
      <c r="I789" s="11"/>
    </row>
    <row r="790" spans="1:9">
      <c r="A790" s="107"/>
      <c r="B790" s="98" t="s">
        <v>102</v>
      </c>
      <c r="C790" s="9" t="s">
        <v>361</v>
      </c>
      <c r="D790" s="10">
        <v>0</v>
      </c>
      <c r="E790" s="10">
        <v>0</v>
      </c>
      <c r="F790" s="10">
        <v>3.49</v>
      </c>
      <c r="G790" s="10">
        <v>13.96</v>
      </c>
      <c r="H790" s="10">
        <v>0</v>
      </c>
      <c r="I790" s="11"/>
    </row>
    <row r="791" spans="1:9">
      <c r="A791" s="107"/>
      <c r="B791" s="98" t="s">
        <v>299</v>
      </c>
      <c r="C791" s="9" t="s">
        <v>30</v>
      </c>
      <c r="D791" s="10">
        <v>0.89</v>
      </c>
      <c r="E791" s="10">
        <v>0.8</v>
      </c>
      <c r="F791" s="10">
        <v>0.05</v>
      </c>
      <c r="G791" s="10">
        <v>10.99</v>
      </c>
      <c r="H791" s="10">
        <v>0</v>
      </c>
      <c r="I791" s="11"/>
    </row>
    <row r="792" spans="1:9">
      <c r="A792" s="107"/>
      <c r="B792" s="98" t="s">
        <v>299</v>
      </c>
      <c r="C792" s="9" t="s">
        <v>361</v>
      </c>
      <c r="D792" s="10">
        <v>0.44</v>
      </c>
      <c r="E792" s="10">
        <v>0.4</v>
      </c>
      <c r="F792" s="10">
        <v>0.02</v>
      </c>
      <c r="G792" s="10">
        <v>5.5</v>
      </c>
      <c r="H792" s="10">
        <v>0</v>
      </c>
      <c r="I792" s="11"/>
    </row>
    <row r="793" spans="1:9">
      <c r="A793" s="107"/>
      <c r="B793" s="98" t="s">
        <v>727</v>
      </c>
      <c r="C793" s="9" t="s">
        <v>734</v>
      </c>
      <c r="D793" s="10">
        <v>0.18</v>
      </c>
      <c r="E793" s="10">
        <v>0.04</v>
      </c>
      <c r="F793" s="10">
        <v>0</v>
      </c>
      <c r="G793" s="10">
        <v>1.05</v>
      </c>
      <c r="H793" s="10">
        <v>0</v>
      </c>
      <c r="I793" s="11"/>
    </row>
    <row r="794" spans="1:9">
      <c r="A794" s="6" t="s">
        <v>242</v>
      </c>
      <c r="B794" s="97" t="s">
        <v>550</v>
      </c>
      <c r="C794" s="7" t="s">
        <v>73</v>
      </c>
      <c r="D794" s="7">
        <f>SUM(D795:D797)</f>
        <v>0.09</v>
      </c>
      <c r="E794" s="7">
        <f t="shared" ref="E794:H794" si="173">SUM(E795:E797)</f>
        <v>0.02</v>
      </c>
      <c r="F794" s="7">
        <f t="shared" si="173"/>
        <v>6.76</v>
      </c>
      <c r="G794" s="7">
        <f t="shared" si="173"/>
        <v>27.529999999999998</v>
      </c>
      <c r="H794" s="7">
        <f t="shared" si="173"/>
        <v>4.4999999999999998E-2</v>
      </c>
      <c r="I794" s="8" t="s">
        <v>551</v>
      </c>
    </row>
    <row r="795" spans="1:9">
      <c r="A795" s="107"/>
      <c r="B795" s="98" t="s">
        <v>552</v>
      </c>
      <c r="C795" s="9" t="s">
        <v>111</v>
      </c>
      <c r="D795" s="10">
        <v>0.09</v>
      </c>
      <c r="E795" s="10">
        <v>0.02</v>
      </c>
      <c r="F795" s="10">
        <v>0.02</v>
      </c>
      <c r="G795" s="10">
        <v>0.63</v>
      </c>
      <c r="H795" s="10">
        <v>4.4999999999999998E-2</v>
      </c>
      <c r="I795" s="11"/>
    </row>
    <row r="796" spans="1:9">
      <c r="A796" s="107"/>
      <c r="B796" s="98" t="s">
        <v>104</v>
      </c>
      <c r="C796" s="9" t="s">
        <v>224</v>
      </c>
      <c r="D796" s="10">
        <v>0</v>
      </c>
      <c r="E796" s="10">
        <v>0</v>
      </c>
      <c r="F796" s="10">
        <v>0</v>
      </c>
      <c r="G796" s="10">
        <v>0</v>
      </c>
      <c r="H796" s="10">
        <v>0</v>
      </c>
      <c r="I796" s="11"/>
    </row>
    <row r="797" spans="1:9" ht="15.75" thickBot="1">
      <c r="A797" s="107"/>
      <c r="B797" s="98" t="s">
        <v>102</v>
      </c>
      <c r="C797" s="10" t="s">
        <v>314</v>
      </c>
      <c r="D797" s="10">
        <v>0</v>
      </c>
      <c r="E797" s="10">
        <v>0</v>
      </c>
      <c r="F797" s="10">
        <v>6.74</v>
      </c>
      <c r="G797" s="10">
        <v>26.9</v>
      </c>
      <c r="H797" s="10">
        <v>0</v>
      </c>
      <c r="I797" s="11"/>
    </row>
    <row r="798" spans="1:9">
      <c r="A798" s="137" t="s">
        <v>119</v>
      </c>
      <c r="B798" s="138"/>
      <c r="C798" s="54">
        <v>220</v>
      </c>
      <c r="D798" s="54">
        <f>SUM(D782,D794,)</f>
        <v>7.81</v>
      </c>
      <c r="E798" s="54">
        <f t="shared" ref="E798:H798" si="174">SUM(E782,E794,)</f>
        <v>7.83</v>
      </c>
      <c r="F798" s="54">
        <f t="shared" si="174"/>
        <v>32.619999999999997</v>
      </c>
      <c r="G798" s="54">
        <f t="shared" si="174"/>
        <v>234.45000000000005</v>
      </c>
      <c r="H798" s="54">
        <f t="shared" si="174"/>
        <v>0.50700000000000001</v>
      </c>
      <c r="I798" s="49"/>
    </row>
    <row r="799" spans="1:9" ht="16.5" thickBot="1">
      <c r="A799" s="139" t="s">
        <v>282</v>
      </c>
      <c r="B799" s="140"/>
      <c r="C799" s="55">
        <f>SUM(C747,C750,C781,C798,)</f>
        <v>1225</v>
      </c>
      <c r="D799" s="55">
        <f t="shared" ref="D799:H799" si="175">SUM(D747,D750,D781,D798,)</f>
        <v>34.31</v>
      </c>
      <c r="E799" s="55">
        <f t="shared" si="175"/>
        <v>31.57</v>
      </c>
      <c r="F799" s="55">
        <f t="shared" si="175"/>
        <v>142.63399999999999</v>
      </c>
      <c r="G799" s="55">
        <f t="shared" si="175"/>
        <v>1005.0600000000002</v>
      </c>
      <c r="H799" s="55">
        <f t="shared" si="175"/>
        <v>21.808</v>
      </c>
      <c r="I799" s="51"/>
    </row>
    <row r="801" spans="1:8" s="95" customFormat="1">
      <c r="A801" s="100"/>
      <c r="B801" s="100"/>
    </row>
    <row r="803" spans="1:8" ht="15.75" thickBot="1"/>
    <row r="804" spans="1:8" ht="15.75" thickBot="1">
      <c r="A804" s="141" t="s">
        <v>1075</v>
      </c>
      <c r="B804" s="142"/>
      <c r="C804" s="142"/>
      <c r="D804" s="142"/>
      <c r="E804" s="142"/>
      <c r="F804" s="142"/>
      <c r="G804" s="142"/>
      <c r="H804" s="142"/>
    </row>
    <row r="805" spans="1:8">
      <c r="A805" s="116" t="s">
        <v>1076</v>
      </c>
      <c r="B805" s="133" t="s">
        <v>1077</v>
      </c>
      <c r="C805" s="133"/>
      <c r="D805" s="122" t="s">
        <v>5</v>
      </c>
      <c r="E805" s="122"/>
      <c r="F805" s="122"/>
      <c r="G805" s="122" t="s">
        <v>6</v>
      </c>
      <c r="H805" s="124" t="s">
        <v>7</v>
      </c>
    </row>
    <row r="806" spans="1:8" ht="15.75" thickBot="1">
      <c r="A806" s="117"/>
      <c r="B806" s="134"/>
      <c r="C806" s="134"/>
      <c r="D806" s="70" t="s">
        <v>9</v>
      </c>
      <c r="E806" s="70" t="s">
        <v>10</v>
      </c>
      <c r="F806" s="70" t="s">
        <v>11</v>
      </c>
      <c r="G806" s="123"/>
      <c r="H806" s="125"/>
    </row>
    <row r="807" spans="1:8">
      <c r="A807" s="104">
        <v>1</v>
      </c>
      <c r="B807" s="126" t="s">
        <v>1078</v>
      </c>
      <c r="C807" s="127"/>
      <c r="D807" s="71">
        <f>SUM(D24,D99,D176,D252,D328,D405,D479,D594,D671,D747,)</f>
        <v>145.88999999999999</v>
      </c>
      <c r="E807" s="71">
        <f>SUM(E24,E99,E176,E252,E328,E405,E479,E594,E671,E747,)</f>
        <v>161.61000000000001</v>
      </c>
      <c r="F807" s="71">
        <f>SUM(F24,F99,F176,F252,F328,F405,F479,F594,F671,F747,)</f>
        <v>376.69500000000005</v>
      </c>
      <c r="G807" s="71">
        <f>SUM(G24,G99,G176,G252,G328,G405,G479,G594,G671,G747,)</f>
        <v>3595.1569999999997</v>
      </c>
      <c r="H807" s="71">
        <f>SUM(H24,H99,H176,H252,H328,H405,H479,H594,H671,H747,)</f>
        <v>24.567</v>
      </c>
    </row>
    <row r="808" spans="1:8">
      <c r="A808" s="105">
        <v>2</v>
      </c>
      <c r="B808" s="128" t="s">
        <v>1079</v>
      </c>
      <c r="C808" s="129"/>
      <c r="D808" s="10">
        <f>SUM(D27,D102,D179,D255,D331,D408,D482,D597,D674,D750,)</f>
        <v>8.23</v>
      </c>
      <c r="E808" s="10">
        <f>SUM(E27,E102,E179,E255,E331,E408,E482,E597,E674,E750,)</f>
        <v>2.0249999999999999</v>
      </c>
      <c r="F808" s="10">
        <f>SUM(F27,F102,F179,F255,F331,F408,F482,F597,F674,F750,)</f>
        <v>132.995</v>
      </c>
      <c r="G808" s="10">
        <f>SUM(G27,G102,G179,G255,G331,G408,G482,G597,G674,G750,)</f>
        <v>609.45000000000005</v>
      </c>
      <c r="H808" s="10">
        <f>SUM(H27,H102,H179,H255,H331,H408,H482,H597,H674,H750,)</f>
        <v>437.67999999999995</v>
      </c>
    </row>
    <row r="809" spans="1:8">
      <c r="A809" s="105">
        <v>3</v>
      </c>
      <c r="B809" s="128" t="s">
        <v>1080</v>
      </c>
      <c r="C809" s="129"/>
      <c r="D809" s="10">
        <f>SUM(D59,D137,D210,D289,D359,D440,D520,D627,D706,D781,)</f>
        <v>174.88600000000002</v>
      </c>
      <c r="E809" s="10">
        <f>SUM(E59,E137,E210,E289,E359,E440,E520,E627,E706,E781,)</f>
        <v>149.78399999999999</v>
      </c>
      <c r="F809" s="10">
        <f>SUM(F59,F137,F210,F289,F359,F440,F520,F627,F706,F781,)</f>
        <v>523.01300000000003</v>
      </c>
      <c r="G809" s="10">
        <f>SUM(G59,G137,G210,G289,G359,G440,G520,G627,G706,G781,)</f>
        <v>4161.38</v>
      </c>
      <c r="H809" s="10">
        <f>SUM(H59,H137,H210,H289,H359,H440,H520,H627,H706,H781,)</f>
        <v>375.541</v>
      </c>
    </row>
    <row r="810" spans="1:8" ht="15.75" thickBot="1">
      <c r="A810" s="106">
        <v>4</v>
      </c>
      <c r="B810" s="130" t="s">
        <v>1081</v>
      </c>
      <c r="C810" s="131"/>
      <c r="D810" s="10">
        <f>SUM(D75,D142,D225,D301,D371,D455,D537,D640,D712,D798,)</f>
        <v>73.695000000000007</v>
      </c>
      <c r="E810" s="10">
        <f>SUM(E75,E142,E225,E301,E371,E455,E537,E640,E712,E798,)</f>
        <v>65.643000000000001</v>
      </c>
      <c r="F810" s="10">
        <f>SUM(F75,F142,F225,F301,F371,F455,F537,F640,F712,F798,)</f>
        <v>318.298</v>
      </c>
      <c r="G810" s="10">
        <f>SUM(G75,G142,G225,G301,G371,G455,G537,G640,G712,G798,)</f>
        <v>2186.5500000000002</v>
      </c>
      <c r="H810" s="10">
        <f>SUM(H75,H142,H225,H301,H371,H455,H537,H640,H712,H798,)</f>
        <v>22.637999999999998</v>
      </c>
    </row>
    <row r="811" spans="1:8" ht="15.75" thickBot="1">
      <c r="A811" s="112" t="s">
        <v>1082</v>
      </c>
      <c r="B811" s="113"/>
      <c r="C811" s="132"/>
      <c r="D811" s="72">
        <f>SUM(D807:D810)</f>
        <v>402.70099999999996</v>
      </c>
      <c r="E811" s="72">
        <f t="shared" ref="E811:H811" si="176">SUM(E807:E810)</f>
        <v>379.06200000000001</v>
      </c>
      <c r="F811" s="72">
        <f t="shared" si="176"/>
        <v>1351.001</v>
      </c>
      <c r="G811" s="72">
        <f t="shared" si="176"/>
        <v>10552.537</v>
      </c>
      <c r="H811" s="73">
        <f t="shared" si="176"/>
        <v>860.42600000000004</v>
      </c>
    </row>
    <row r="812" spans="1:8" ht="15.75" thickBot="1">
      <c r="A812" s="103"/>
      <c r="B812" s="103"/>
      <c r="C812" s="74"/>
      <c r="D812" s="75"/>
      <c r="E812" s="75"/>
      <c r="F812" s="75"/>
      <c r="G812" s="75"/>
      <c r="H812" s="75"/>
    </row>
    <row r="813" spans="1:8" ht="15.75" thickBot="1">
      <c r="A813" s="114" t="s">
        <v>1083</v>
      </c>
      <c r="B813" s="115"/>
      <c r="C813" s="115"/>
      <c r="D813" s="115"/>
      <c r="E813" s="115"/>
      <c r="F813" s="115"/>
      <c r="G813" s="115"/>
      <c r="H813" s="115"/>
    </row>
    <row r="814" spans="1:8">
      <c r="A814" s="116" t="s">
        <v>1076</v>
      </c>
      <c r="B814" s="118" t="s">
        <v>1077</v>
      </c>
      <c r="C814" s="119"/>
      <c r="D814" s="122" t="s">
        <v>5</v>
      </c>
      <c r="E814" s="122"/>
      <c r="F814" s="122"/>
      <c r="G814" s="122" t="s">
        <v>6</v>
      </c>
      <c r="H814" s="124" t="s">
        <v>7</v>
      </c>
    </row>
    <row r="815" spans="1:8" ht="15.75" thickBot="1">
      <c r="A815" s="117"/>
      <c r="B815" s="120"/>
      <c r="C815" s="121"/>
      <c r="D815" s="70" t="s">
        <v>9</v>
      </c>
      <c r="E815" s="70" t="s">
        <v>10</v>
      </c>
      <c r="F815" s="70" t="s">
        <v>11</v>
      </c>
      <c r="G815" s="123"/>
      <c r="H815" s="125"/>
    </row>
    <row r="816" spans="1:8">
      <c r="A816" s="104">
        <v>1</v>
      </c>
      <c r="B816" s="104" t="s">
        <v>1078</v>
      </c>
      <c r="C816" s="76">
        <f>G816/1560</f>
        <v>0.23045878205128204</v>
      </c>
      <c r="D816" s="71">
        <f>D807/10</f>
        <v>14.588999999999999</v>
      </c>
      <c r="E816" s="71">
        <f t="shared" ref="E816:H819" si="177">E807/10</f>
        <v>16.161000000000001</v>
      </c>
      <c r="F816" s="71">
        <f t="shared" si="177"/>
        <v>37.669500000000006</v>
      </c>
      <c r="G816" s="71">
        <f t="shared" si="177"/>
        <v>359.51569999999998</v>
      </c>
      <c r="H816" s="71">
        <f t="shared" si="177"/>
        <v>2.4567000000000001</v>
      </c>
    </row>
    <row r="817" spans="1:8">
      <c r="A817" s="105">
        <v>2</v>
      </c>
      <c r="B817" s="105" t="s">
        <v>1079</v>
      </c>
      <c r="C817" s="76">
        <f t="shared" ref="C817:C819" si="178">G817/1560</f>
        <v>3.90673076923077E-2</v>
      </c>
      <c r="D817" s="10">
        <f>D808/10</f>
        <v>0.82300000000000006</v>
      </c>
      <c r="E817" s="10">
        <f t="shared" si="177"/>
        <v>0.20249999999999999</v>
      </c>
      <c r="F817" s="10">
        <f t="shared" si="177"/>
        <v>13.2995</v>
      </c>
      <c r="G817" s="10">
        <f t="shared" si="177"/>
        <v>60.945000000000007</v>
      </c>
      <c r="H817" s="10">
        <f t="shared" si="177"/>
        <v>43.767999999999994</v>
      </c>
    </row>
    <row r="818" spans="1:8">
      <c r="A818" s="105">
        <v>3</v>
      </c>
      <c r="B818" s="105" t="s">
        <v>1080</v>
      </c>
      <c r="C818" s="76">
        <f t="shared" si="178"/>
        <v>0.2667551282051282</v>
      </c>
      <c r="D818" s="10">
        <f>D809/10</f>
        <v>17.488600000000002</v>
      </c>
      <c r="E818" s="10">
        <f t="shared" si="177"/>
        <v>14.978399999999999</v>
      </c>
      <c r="F818" s="10">
        <f t="shared" si="177"/>
        <v>52.301300000000005</v>
      </c>
      <c r="G818" s="10">
        <f t="shared" si="177"/>
        <v>416.13800000000003</v>
      </c>
      <c r="H818" s="10">
        <f t="shared" si="177"/>
        <v>37.554099999999998</v>
      </c>
    </row>
    <row r="819" spans="1:8" ht="15.75" thickBot="1">
      <c r="A819" s="106">
        <v>4</v>
      </c>
      <c r="B819" s="106" t="s">
        <v>1081</v>
      </c>
      <c r="C819" s="78">
        <f t="shared" si="178"/>
        <v>0.14016346153846157</v>
      </c>
      <c r="D819" s="46">
        <f>D810/10</f>
        <v>7.3695000000000004</v>
      </c>
      <c r="E819" s="46">
        <f t="shared" si="177"/>
        <v>6.5643000000000002</v>
      </c>
      <c r="F819" s="46">
        <f t="shared" si="177"/>
        <v>31.829799999999999</v>
      </c>
      <c r="G819" s="46">
        <f t="shared" si="177"/>
        <v>218.65500000000003</v>
      </c>
      <c r="H819" s="46">
        <f t="shared" si="177"/>
        <v>2.2637999999999998</v>
      </c>
    </row>
    <row r="820" spans="1:8" ht="15.75" thickBot="1">
      <c r="A820" s="112" t="s">
        <v>1082</v>
      </c>
      <c r="B820" s="113"/>
      <c r="C820" s="79">
        <f>G820/1560</f>
        <v>0.67644467948717946</v>
      </c>
      <c r="D820" s="77">
        <f>SUM(D816:D819)</f>
        <v>40.270099999999999</v>
      </c>
      <c r="E820" s="72">
        <f t="shared" ref="E820:H820" si="179">SUM(E816:E819)</f>
        <v>37.906200000000005</v>
      </c>
      <c r="F820" s="72">
        <f t="shared" si="179"/>
        <v>135.10010000000003</v>
      </c>
      <c r="G820" s="72">
        <f t="shared" si="179"/>
        <v>1055.2537</v>
      </c>
      <c r="H820" s="73">
        <f t="shared" si="179"/>
        <v>86.042599999999993</v>
      </c>
    </row>
  </sheetData>
  <mergeCells count="148">
    <mergeCell ref="A331:B331"/>
    <mergeCell ref="A359:B359"/>
    <mergeCell ref="A371:B371"/>
    <mergeCell ref="A372:B372"/>
    <mergeCell ref="A328:B328"/>
    <mergeCell ref="I232:I233"/>
    <mergeCell ref="G309:G310"/>
    <mergeCell ref="H309:H310"/>
    <mergeCell ref="I309:I310"/>
    <mergeCell ref="A311:I311"/>
    <mergeCell ref="A234:I234"/>
    <mergeCell ref="A252:B252"/>
    <mergeCell ref="A255:B255"/>
    <mergeCell ref="A289:B289"/>
    <mergeCell ref="A301:B301"/>
    <mergeCell ref="A309:A310"/>
    <mergeCell ref="B309:B310"/>
    <mergeCell ref="C309:C310"/>
    <mergeCell ref="D309:F309"/>
    <mergeCell ref="A302:B302"/>
    <mergeCell ref="A210:B210"/>
    <mergeCell ref="A225:B225"/>
    <mergeCell ref="A226:B226"/>
    <mergeCell ref="A232:A233"/>
    <mergeCell ref="B232:B233"/>
    <mergeCell ref="C232:C233"/>
    <mergeCell ref="D232:F232"/>
    <mergeCell ref="G232:G233"/>
    <mergeCell ref="H232:H233"/>
    <mergeCell ref="H155:H156"/>
    <mergeCell ref="I155:I156"/>
    <mergeCell ref="A157:I157"/>
    <mergeCell ref="A176:B176"/>
    <mergeCell ref="A179:B179"/>
    <mergeCell ref="A155:A156"/>
    <mergeCell ref="B155:B156"/>
    <mergeCell ref="C155:C156"/>
    <mergeCell ref="D155:F155"/>
    <mergeCell ref="G155:G156"/>
    <mergeCell ref="A76:B76"/>
    <mergeCell ref="A80:A81"/>
    <mergeCell ref="B80:B81"/>
    <mergeCell ref="C80:C81"/>
    <mergeCell ref="D80:F80"/>
    <mergeCell ref="I2:I3"/>
    <mergeCell ref="A4:I4"/>
    <mergeCell ref="A24:B24"/>
    <mergeCell ref="A27:B27"/>
    <mergeCell ref="A59:B59"/>
    <mergeCell ref="G2:G3"/>
    <mergeCell ref="H2:H3"/>
    <mergeCell ref="A75:B75"/>
    <mergeCell ref="A2:A3"/>
    <mergeCell ref="B2:B3"/>
    <mergeCell ref="C2:C3"/>
    <mergeCell ref="D2:F2"/>
    <mergeCell ref="A142:B142"/>
    <mergeCell ref="A143:B143"/>
    <mergeCell ref="H80:H81"/>
    <mergeCell ref="I80:I81"/>
    <mergeCell ref="A82:I82"/>
    <mergeCell ref="A99:B99"/>
    <mergeCell ref="A102:B102"/>
    <mergeCell ref="A137:B137"/>
    <mergeCell ref="G80:G81"/>
    <mergeCell ref="H385:H386"/>
    <mergeCell ref="I385:I386"/>
    <mergeCell ref="A387:I387"/>
    <mergeCell ref="A405:B405"/>
    <mergeCell ref="A408:B408"/>
    <mergeCell ref="A385:A386"/>
    <mergeCell ref="B385:B386"/>
    <mergeCell ref="C385:C386"/>
    <mergeCell ref="D385:F385"/>
    <mergeCell ref="G385:G386"/>
    <mergeCell ref="C460:C461"/>
    <mergeCell ref="D460:F460"/>
    <mergeCell ref="G460:G461"/>
    <mergeCell ref="H460:H461"/>
    <mergeCell ref="I460:I461"/>
    <mergeCell ref="A440:B440"/>
    <mergeCell ref="A455:B455"/>
    <mergeCell ref="A456:B456"/>
    <mergeCell ref="A460:A461"/>
    <mergeCell ref="B460:B461"/>
    <mergeCell ref="A538:B538"/>
    <mergeCell ref="A575:A576"/>
    <mergeCell ref="B575:B576"/>
    <mergeCell ref="C575:C576"/>
    <mergeCell ref="D575:F575"/>
    <mergeCell ref="A462:I462"/>
    <mergeCell ref="A479:B479"/>
    <mergeCell ref="A482:B482"/>
    <mergeCell ref="A520:B520"/>
    <mergeCell ref="A537:B537"/>
    <mergeCell ref="A597:B597"/>
    <mergeCell ref="A627:B627"/>
    <mergeCell ref="A640:B640"/>
    <mergeCell ref="A641:B641"/>
    <mergeCell ref="A651:A652"/>
    <mergeCell ref="B651:B652"/>
    <mergeCell ref="G575:G576"/>
    <mergeCell ref="H575:H576"/>
    <mergeCell ref="I575:I576"/>
    <mergeCell ref="A577:I577"/>
    <mergeCell ref="A594:B594"/>
    <mergeCell ref="A653:I653"/>
    <mergeCell ref="A671:B671"/>
    <mergeCell ref="A674:B674"/>
    <mergeCell ref="A706:B706"/>
    <mergeCell ref="A712:B712"/>
    <mergeCell ref="C651:C652"/>
    <mergeCell ref="D651:F651"/>
    <mergeCell ref="G651:G652"/>
    <mergeCell ref="H651:H652"/>
    <mergeCell ref="I651:I652"/>
    <mergeCell ref="G728:G729"/>
    <mergeCell ref="H728:H729"/>
    <mergeCell ref="I728:I729"/>
    <mergeCell ref="A730:I730"/>
    <mergeCell ref="A747:B747"/>
    <mergeCell ref="A713:B713"/>
    <mergeCell ref="A728:A729"/>
    <mergeCell ref="B728:B729"/>
    <mergeCell ref="C728:C729"/>
    <mergeCell ref="D728:F728"/>
    <mergeCell ref="A805:A806"/>
    <mergeCell ref="B805:C806"/>
    <mergeCell ref="D805:F805"/>
    <mergeCell ref="G805:G806"/>
    <mergeCell ref="H805:H806"/>
    <mergeCell ref="A750:B750"/>
    <mergeCell ref="A781:B781"/>
    <mergeCell ref="A798:B798"/>
    <mergeCell ref="A799:B799"/>
    <mergeCell ref="A804:H804"/>
    <mergeCell ref="A820:B820"/>
    <mergeCell ref="A813:H813"/>
    <mergeCell ref="A814:A815"/>
    <mergeCell ref="B814:C815"/>
    <mergeCell ref="D814:F814"/>
    <mergeCell ref="G814:G815"/>
    <mergeCell ref="H814:H815"/>
    <mergeCell ref="B807:C807"/>
    <mergeCell ref="B808:C808"/>
    <mergeCell ref="B809:C809"/>
    <mergeCell ref="B810:C810"/>
    <mergeCell ref="A811:C811"/>
  </mergeCells>
  <pageMargins left="0.11811023622047245" right="0.11811023622047245" top="0" bottom="0" header="0.31496062992125984" footer="0.31496062992125984"/>
  <pageSetup paperSize="9" orientation="landscape" verticalDpi="0" r:id="rId1"/>
</worksheet>
</file>

<file path=xl/worksheets/sheet2.xml><?xml version="1.0" encoding="utf-8"?>
<worksheet xmlns="http://schemas.openxmlformats.org/spreadsheetml/2006/main" xmlns:r="http://schemas.openxmlformats.org/officeDocument/2006/relationships">
  <dimension ref="A1:H60"/>
  <sheetViews>
    <sheetView workbookViewId="0">
      <selection activeCell="H5" sqref="H5:H58"/>
    </sheetView>
  </sheetViews>
  <sheetFormatPr defaultRowHeight="15"/>
  <cols>
    <col min="1" max="1" width="9.140625" style="66"/>
    <col min="2" max="2" width="21.85546875" style="66" customWidth="1"/>
    <col min="3" max="7" width="9.140625" style="66"/>
    <col min="8" max="8" width="9.140625" style="94"/>
  </cols>
  <sheetData>
    <row r="1" spans="1:8">
      <c r="A1" s="166" t="s">
        <v>1085</v>
      </c>
      <c r="B1" s="166"/>
      <c r="C1" s="166"/>
      <c r="D1" s="166"/>
      <c r="E1" s="166"/>
      <c r="F1" s="166"/>
      <c r="G1" s="166"/>
      <c r="H1" s="166"/>
    </row>
    <row r="2" spans="1:8" ht="15.75" thickBot="1">
      <c r="A2" s="166"/>
      <c r="B2" s="166"/>
      <c r="C2" s="166"/>
      <c r="D2" s="166"/>
      <c r="E2" s="166"/>
      <c r="F2" s="166"/>
      <c r="G2" s="166"/>
      <c r="H2" s="166"/>
    </row>
    <row r="3" spans="1:8">
      <c r="A3" s="167" t="s">
        <v>1086</v>
      </c>
      <c r="B3" s="169" t="s">
        <v>1087</v>
      </c>
      <c r="C3" s="169"/>
      <c r="D3" s="169"/>
      <c r="E3" s="171" t="s">
        <v>1088</v>
      </c>
      <c r="F3" s="169" t="s">
        <v>1089</v>
      </c>
      <c r="G3" s="169" t="s">
        <v>1090</v>
      </c>
      <c r="H3" s="173" t="s">
        <v>1091</v>
      </c>
    </row>
    <row r="4" spans="1:8">
      <c r="A4" s="168"/>
      <c r="B4" s="170"/>
      <c r="C4" s="170"/>
      <c r="D4" s="170"/>
      <c r="E4" s="172"/>
      <c r="F4" s="170"/>
      <c r="G4" s="170"/>
      <c r="H4" s="174"/>
    </row>
    <row r="5" spans="1:8">
      <c r="A5" s="81">
        <v>1</v>
      </c>
      <c r="B5" s="178" t="s">
        <v>333</v>
      </c>
      <c r="C5" s="179"/>
      <c r="D5" s="180"/>
      <c r="E5" s="82" t="s">
        <v>1092</v>
      </c>
      <c r="F5" s="83">
        <v>0.13600000000000001</v>
      </c>
      <c r="G5" s="83">
        <v>9.5000000000000001E-2</v>
      </c>
      <c r="H5" s="84">
        <f>F5*120</f>
        <v>16.32</v>
      </c>
    </row>
    <row r="6" spans="1:8">
      <c r="A6" s="81">
        <v>2</v>
      </c>
      <c r="B6" s="178" t="s">
        <v>329</v>
      </c>
      <c r="C6" s="179"/>
      <c r="D6" s="180"/>
      <c r="E6" s="82" t="s">
        <v>1092</v>
      </c>
      <c r="F6" s="83">
        <v>0.30299999999999999</v>
      </c>
      <c r="G6" s="83">
        <v>0.21299999999999999</v>
      </c>
      <c r="H6" s="84">
        <f>F6*148</f>
        <v>44.844000000000001</v>
      </c>
    </row>
    <row r="7" spans="1:8" ht="15.75">
      <c r="A7" s="85">
        <v>3</v>
      </c>
      <c r="B7" s="175" t="s">
        <v>155</v>
      </c>
      <c r="C7" s="176"/>
      <c r="D7" s="177"/>
      <c r="E7" s="86" t="s">
        <v>1092</v>
      </c>
      <c r="F7" s="87">
        <v>0.34599999999999997</v>
      </c>
      <c r="G7" s="87">
        <v>0.30499999999999999</v>
      </c>
      <c r="H7" s="88">
        <f>F7*571.5</f>
        <v>197.73899999999998</v>
      </c>
    </row>
    <row r="8" spans="1:8" ht="15.75">
      <c r="A8" s="85">
        <v>4</v>
      </c>
      <c r="B8" s="175" t="s">
        <v>1093</v>
      </c>
      <c r="C8" s="176"/>
      <c r="D8" s="177"/>
      <c r="E8" s="86" t="s">
        <v>1092</v>
      </c>
      <c r="F8" s="87">
        <v>3.6999999999999998E-2</v>
      </c>
      <c r="G8" s="87">
        <v>2.4E-2</v>
      </c>
      <c r="H8" s="88">
        <f>F8*117.5</f>
        <v>4.3475000000000001</v>
      </c>
    </row>
    <row r="9" spans="1:8" ht="15.75">
      <c r="A9" s="85">
        <v>5</v>
      </c>
      <c r="B9" s="175" t="s">
        <v>373</v>
      </c>
      <c r="C9" s="176"/>
      <c r="D9" s="177"/>
      <c r="E9" s="86" t="s">
        <v>1092</v>
      </c>
      <c r="F9" s="87">
        <v>1.7999999999999999E-2</v>
      </c>
      <c r="G9" s="87">
        <v>1.7999999999999999E-2</v>
      </c>
      <c r="H9" s="89">
        <f>F9*41.2</f>
        <v>0.74160000000000004</v>
      </c>
    </row>
    <row r="10" spans="1:8" ht="15.75">
      <c r="A10" s="85">
        <v>6</v>
      </c>
      <c r="B10" s="175" t="s">
        <v>825</v>
      </c>
      <c r="C10" s="176"/>
      <c r="D10" s="177"/>
      <c r="E10" s="86" t="s">
        <v>1092</v>
      </c>
      <c r="F10" s="87">
        <v>0.05</v>
      </c>
      <c r="G10" s="87">
        <v>0.05</v>
      </c>
      <c r="H10" s="88">
        <f>F10*82.6</f>
        <v>4.13</v>
      </c>
    </row>
    <row r="11" spans="1:8" ht="15.75">
      <c r="A11" s="85">
        <v>7</v>
      </c>
      <c r="B11" s="175" t="s">
        <v>1094</v>
      </c>
      <c r="C11" s="176"/>
      <c r="D11" s="177"/>
      <c r="E11" s="86" t="s">
        <v>1092</v>
      </c>
      <c r="F11" s="87">
        <v>5.0000000000000001E-3</v>
      </c>
      <c r="G11" s="87">
        <v>5.0000000000000001E-3</v>
      </c>
      <c r="H11" s="88">
        <f>F11*440.3</f>
        <v>2.2015000000000002</v>
      </c>
    </row>
    <row r="12" spans="1:8" s="80" customFormat="1" ht="15.75">
      <c r="A12" s="85">
        <v>8</v>
      </c>
      <c r="B12" s="175" t="s">
        <v>100</v>
      </c>
      <c r="C12" s="176"/>
      <c r="D12" s="177"/>
      <c r="E12" s="86" t="s">
        <v>1092</v>
      </c>
      <c r="F12" s="87">
        <v>8.9999999999999993E-3</v>
      </c>
      <c r="G12" s="87">
        <v>8.9999999999999993E-3</v>
      </c>
      <c r="H12" s="88">
        <f>F12*161.5</f>
        <v>1.4534999999999998</v>
      </c>
    </row>
    <row r="13" spans="1:8" ht="15.75">
      <c r="A13" s="85">
        <v>9</v>
      </c>
      <c r="B13" s="175" t="s">
        <v>1095</v>
      </c>
      <c r="C13" s="176"/>
      <c r="D13" s="177"/>
      <c r="E13" s="86" t="s">
        <v>1092</v>
      </c>
      <c r="F13" s="87">
        <v>8.0000000000000002E-3</v>
      </c>
      <c r="G13" s="87">
        <v>8.0000000000000002E-3</v>
      </c>
      <c r="H13" s="89">
        <f>F13*466</f>
        <v>3.7280000000000002</v>
      </c>
    </row>
    <row r="14" spans="1:8" ht="15.75">
      <c r="A14" s="85">
        <v>10</v>
      </c>
      <c r="B14" s="181" t="s">
        <v>188</v>
      </c>
      <c r="C14" s="181"/>
      <c r="D14" s="181"/>
      <c r="E14" s="86" t="s">
        <v>1092</v>
      </c>
      <c r="F14" s="87">
        <v>0.34300000000000003</v>
      </c>
      <c r="G14" s="87">
        <v>0.27400000000000002</v>
      </c>
      <c r="H14" s="89">
        <f>F14*20</f>
        <v>6.86</v>
      </c>
    </row>
    <row r="15" spans="1:8" ht="15.75">
      <c r="A15" s="85">
        <v>11</v>
      </c>
      <c r="B15" s="181" t="s">
        <v>190</v>
      </c>
      <c r="C15" s="181"/>
      <c r="D15" s="181"/>
      <c r="E15" s="86" t="s">
        <v>1092</v>
      </c>
      <c r="F15" s="87">
        <v>0.93600000000000005</v>
      </c>
      <c r="G15" s="87">
        <v>0.65500000000000003</v>
      </c>
      <c r="H15" s="89">
        <f>F15*19.5</f>
        <v>18.252000000000002</v>
      </c>
    </row>
    <row r="16" spans="1:8" ht="15.75">
      <c r="A16" s="85">
        <v>12</v>
      </c>
      <c r="B16" s="175" t="s">
        <v>280</v>
      </c>
      <c r="C16" s="176"/>
      <c r="D16" s="177"/>
      <c r="E16" s="86" t="s">
        <v>1092</v>
      </c>
      <c r="F16" s="87">
        <v>0.3</v>
      </c>
      <c r="G16" s="87">
        <v>0.29099999999999998</v>
      </c>
      <c r="H16" s="89">
        <f>F16*74.8</f>
        <v>22.439999999999998</v>
      </c>
    </row>
    <row r="17" spans="1:8" ht="15.75">
      <c r="A17" s="85">
        <v>13</v>
      </c>
      <c r="B17" s="175" t="s">
        <v>1096</v>
      </c>
      <c r="C17" s="176"/>
      <c r="D17" s="177"/>
      <c r="E17" s="86" t="s">
        <v>1092</v>
      </c>
      <c r="F17" s="87">
        <v>2.4E-2</v>
      </c>
      <c r="G17" s="87">
        <v>2.4E-2</v>
      </c>
      <c r="H17" s="89">
        <f>F17*591</f>
        <v>14.184000000000001</v>
      </c>
    </row>
    <row r="18" spans="1:8" ht="15.75">
      <c r="A18" s="85">
        <v>14</v>
      </c>
      <c r="B18" s="181" t="s">
        <v>969</v>
      </c>
      <c r="C18" s="181"/>
      <c r="D18" s="181"/>
      <c r="E18" s="86" t="s">
        <v>1092</v>
      </c>
      <c r="F18" s="87">
        <v>1.4999999999999999E-2</v>
      </c>
      <c r="G18" s="87">
        <v>1.4999999999999999E-2</v>
      </c>
      <c r="H18" s="89">
        <f>F18*233.7</f>
        <v>3.5054999999999996</v>
      </c>
    </row>
    <row r="19" spans="1:8" ht="15.75">
      <c r="A19" s="85">
        <v>15</v>
      </c>
      <c r="B19" s="175" t="s">
        <v>310</v>
      </c>
      <c r="C19" s="176"/>
      <c r="D19" s="177"/>
      <c r="E19" s="86" t="s">
        <v>1092</v>
      </c>
      <c r="F19" s="87">
        <v>6.0000000000000001E-3</v>
      </c>
      <c r="G19" s="87">
        <v>6.0000000000000001E-3</v>
      </c>
      <c r="H19" s="89">
        <f>F19*369</f>
        <v>2.214</v>
      </c>
    </row>
    <row r="20" spans="1:8" ht="15.75">
      <c r="A20" s="85">
        <v>16</v>
      </c>
      <c r="B20" s="175" t="s">
        <v>565</v>
      </c>
      <c r="C20" s="176"/>
      <c r="D20" s="177"/>
      <c r="E20" s="86" t="s">
        <v>1092</v>
      </c>
      <c r="F20" s="87">
        <v>3.5999999999999997E-2</v>
      </c>
      <c r="G20" s="87">
        <v>3.5999999999999997E-2</v>
      </c>
      <c r="H20" s="89">
        <f>F20*39.8</f>
        <v>1.4327999999999999</v>
      </c>
    </row>
    <row r="21" spans="1:8" ht="15.75">
      <c r="A21" s="85">
        <v>17</v>
      </c>
      <c r="B21" s="175" t="s">
        <v>906</v>
      </c>
      <c r="C21" s="176"/>
      <c r="D21" s="177"/>
      <c r="E21" s="86" t="s">
        <v>1092</v>
      </c>
      <c r="F21" s="87">
        <v>4.0000000000000001E-3</v>
      </c>
      <c r="G21" s="87">
        <v>4.0000000000000001E-3</v>
      </c>
      <c r="H21" s="89">
        <f>F21*31.6</f>
        <v>0.12640000000000001</v>
      </c>
    </row>
    <row r="22" spans="1:8" ht="15.75">
      <c r="A22" s="85">
        <v>18</v>
      </c>
      <c r="B22" s="175" t="s">
        <v>585</v>
      </c>
      <c r="C22" s="176"/>
      <c r="D22" s="177"/>
      <c r="E22" s="86" t="s">
        <v>1092</v>
      </c>
      <c r="F22" s="87">
        <v>1.2E-2</v>
      </c>
      <c r="G22" s="87">
        <v>7.0000000000000001E-3</v>
      </c>
      <c r="H22" s="89">
        <f>F22*158.8</f>
        <v>1.9056000000000002</v>
      </c>
    </row>
    <row r="23" spans="1:8" ht="15.75">
      <c r="A23" s="85">
        <v>19</v>
      </c>
      <c r="B23" s="175" t="s">
        <v>1097</v>
      </c>
      <c r="C23" s="176"/>
      <c r="D23" s="177"/>
      <c r="E23" s="86" t="s">
        <v>1092</v>
      </c>
      <c r="F23" s="87">
        <v>1.4999999999999999E-2</v>
      </c>
      <c r="G23" s="87">
        <v>1.4999999999999999E-2</v>
      </c>
      <c r="H23" s="89">
        <f>F23*360</f>
        <v>5.3999999999999995</v>
      </c>
    </row>
    <row r="24" spans="1:8" ht="15.75">
      <c r="A24" s="85">
        <v>20</v>
      </c>
      <c r="B24" s="181" t="s">
        <v>612</v>
      </c>
      <c r="C24" s="181"/>
      <c r="D24" s="181"/>
      <c r="E24" s="86" t="s">
        <v>1092</v>
      </c>
      <c r="F24" s="87">
        <v>0.16300000000000001</v>
      </c>
      <c r="G24" s="87">
        <v>0.14499999999999999</v>
      </c>
      <c r="H24" s="89">
        <f>F24*294</f>
        <v>47.922000000000004</v>
      </c>
    </row>
    <row r="25" spans="1:8" ht="15.75">
      <c r="A25" s="85">
        <v>21</v>
      </c>
      <c r="B25" s="175" t="s">
        <v>1098</v>
      </c>
      <c r="C25" s="176"/>
      <c r="D25" s="177"/>
      <c r="E25" s="86" t="s">
        <v>1092</v>
      </c>
      <c r="F25" s="87">
        <v>1.4999999999999999E-2</v>
      </c>
      <c r="G25" s="87">
        <v>1.2999999999999999E-2</v>
      </c>
      <c r="H25" s="89">
        <f>F25*120</f>
        <v>1.7999999999999998</v>
      </c>
    </row>
    <row r="26" spans="1:8" ht="15.75">
      <c r="A26" s="85">
        <v>22</v>
      </c>
      <c r="B26" s="181" t="s">
        <v>157</v>
      </c>
      <c r="C26" s="181"/>
      <c r="D26" s="181"/>
      <c r="E26" s="86" t="s">
        <v>1092</v>
      </c>
      <c r="F26" s="87">
        <v>0.16600000000000001</v>
      </c>
      <c r="G26" s="87">
        <v>0.13300000000000001</v>
      </c>
      <c r="H26" s="88">
        <f>F26*50</f>
        <v>8.3000000000000007</v>
      </c>
    </row>
    <row r="27" spans="1:8" ht="15.75">
      <c r="A27" s="85">
        <v>23</v>
      </c>
      <c r="B27" s="181" t="s">
        <v>671</v>
      </c>
      <c r="C27" s="181"/>
      <c r="D27" s="181"/>
      <c r="E27" s="86" t="s">
        <v>1092</v>
      </c>
      <c r="F27" s="87">
        <v>6.4000000000000001E-2</v>
      </c>
      <c r="G27" s="87">
        <v>6.4000000000000001E-2</v>
      </c>
      <c r="H27" s="89">
        <f>F27*44</f>
        <v>2.8159999999999998</v>
      </c>
    </row>
    <row r="28" spans="1:8" s="80" customFormat="1" ht="15.75">
      <c r="A28" s="85">
        <v>24</v>
      </c>
      <c r="B28" s="175" t="s">
        <v>467</v>
      </c>
      <c r="C28" s="176"/>
      <c r="D28" s="177"/>
      <c r="E28" s="86" t="s">
        <v>1092</v>
      </c>
      <c r="F28" s="87">
        <v>0.128</v>
      </c>
      <c r="G28" s="87">
        <v>9.5000000000000001E-2</v>
      </c>
      <c r="H28" s="89">
        <f>F28*120</f>
        <v>15.36</v>
      </c>
    </row>
    <row r="29" spans="1:8" ht="15.75">
      <c r="A29" s="85">
        <v>25</v>
      </c>
      <c r="B29" s="181" t="s">
        <v>256</v>
      </c>
      <c r="C29" s="181"/>
      <c r="D29" s="181"/>
      <c r="E29" s="86" t="s">
        <v>1099</v>
      </c>
      <c r="F29" s="87">
        <v>3.4000000000000002E-2</v>
      </c>
      <c r="G29" s="87">
        <v>3.4000000000000002E-2</v>
      </c>
      <c r="H29" s="88">
        <f>F29*119.3</f>
        <v>4.0562000000000005</v>
      </c>
    </row>
    <row r="30" spans="1:8" ht="15.75">
      <c r="A30" s="85">
        <v>26</v>
      </c>
      <c r="B30" s="181" t="s">
        <v>14</v>
      </c>
      <c r="C30" s="181"/>
      <c r="D30" s="181"/>
      <c r="E30" s="86" t="s">
        <v>1092</v>
      </c>
      <c r="F30" s="87">
        <v>0.152</v>
      </c>
      <c r="G30" s="87">
        <v>0.152</v>
      </c>
      <c r="H30" s="88">
        <f>F30*792</f>
        <v>120.384</v>
      </c>
    </row>
    <row r="31" spans="1:8" ht="15.75">
      <c r="A31" s="85">
        <v>27</v>
      </c>
      <c r="B31" s="181" t="s">
        <v>103</v>
      </c>
      <c r="C31" s="181"/>
      <c r="D31" s="181"/>
      <c r="E31" s="86" t="s">
        <v>1099</v>
      </c>
      <c r="F31" s="87">
        <v>2.3149999999999999</v>
      </c>
      <c r="G31" s="87">
        <v>2.3149999999999999</v>
      </c>
      <c r="H31" s="89">
        <f>F31*71.3</f>
        <v>165.05949999999999</v>
      </c>
    </row>
    <row r="32" spans="1:8" ht="15.75">
      <c r="A32" s="85">
        <v>28</v>
      </c>
      <c r="B32" s="181" t="s">
        <v>587</v>
      </c>
      <c r="C32" s="181"/>
      <c r="D32" s="181"/>
      <c r="E32" s="86" t="s">
        <v>1092</v>
      </c>
      <c r="F32" s="87">
        <v>0.39</v>
      </c>
      <c r="G32" s="87">
        <v>0.312</v>
      </c>
      <c r="H32" s="89">
        <f>F32*24</f>
        <v>9.36</v>
      </c>
    </row>
    <row r="33" spans="1:8" ht="15.75">
      <c r="A33" s="85">
        <v>29</v>
      </c>
      <c r="B33" s="181" t="s">
        <v>161</v>
      </c>
      <c r="C33" s="181"/>
      <c r="D33" s="181"/>
      <c r="E33" s="86" t="s">
        <v>1092</v>
      </c>
      <c r="F33" s="87">
        <v>0.16500000000000001</v>
      </c>
      <c r="G33" s="87">
        <v>0.16500000000000001</v>
      </c>
      <c r="H33" s="88">
        <f>F33*32</f>
        <v>5.28</v>
      </c>
    </row>
    <row r="34" spans="1:8" ht="15.75">
      <c r="A34" s="85">
        <v>30</v>
      </c>
      <c r="B34" s="175" t="s">
        <v>1100</v>
      </c>
      <c r="C34" s="176"/>
      <c r="D34" s="177"/>
      <c r="E34" s="86" t="s">
        <v>1092</v>
      </c>
      <c r="F34" s="87">
        <v>3.7999999999999999E-2</v>
      </c>
      <c r="G34" s="87">
        <v>3.5999999999999997E-2</v>
      </c>
      <c r="H34" s="88">
        <f>F34*220</f>
        <v>8.36</v>
      </c>
    </row>
    <row r="35" spans="1:8" ht="15.75">
      <c r="A35" s="85">
        <v>31</v>
      </c>
      <c r="B35" s="181" t="s">
        <v>1101</v>
      </c>
      <c r="C35" s="181"/>
      <c r="D35" s="181"/>
      <c r="E35" s="86" t="s">
        <v>1092</v>
      </c>
      <c r="F35" s="87">
        <v>5.2999999999999999E-2</v>
      </c>
      <c r="G35" s="87">
        <v>4.9000000000000002E-2</v>
      </c>
      <c r="H35" s="89">
        <f>F35*131.3</f>
        <v>6.9589000000000008</v>
      </c>
    </row>
    <row r="36" spans="1:8" s="80" customFormat="1" ht="15.75">
      <c r="A36" s="85">
        <v>32</v>
      </c>
      <c r="B36" s="175" t="s">
        <v>1110</v>
      </c>
      <c r="C36" s="176"/>
      <c r="D36" s="177"/>
      <c r="E36" s="86" t="s">
        <v>1092</v>
      </c>
      <c r="F36" s="87">
        <v>1.4999999999999999E-2</v>
      </c>
      <c r="G36" s="87">
        <v>1.4999999999999999E-2</v>
      </c>
      <c r="H36" s="89">
        <f>F36*110.25</f>
        <v>1.6537499999999998</v>
      </c>
    </row>
    <row r="37" spans="1:8" s="80" customFormat="1" ht="15.75">
      <c r="A37" s="85">
        <v>33</v>
      </c>
      <c r="B37" s="175" t="s">
        <v>1111</v>
      </c>
      <c r="C37" s="176"/>
      <c r="D37" s="177"/>
      <c r="E37" s="86" t="s">
        <v>1092</v>
      </c>
      <c r="F37" s="87">
        <v>6.0000000000000001E-3</v>
      </c>
      <c r="G37" s="87">
        <v>4.0000000000000001E-3</v>
      </c>
      <c r="H37" s="89">
        <f>F37*300</f>
        <v>1.8</v>
      </c>
    </row>
    <row r="38" spans="1:8" ht="15.75">
      <c r="A38" s="85">
        <v>34</v>
      </c>
      <c r="B38" s="175" t="s">
        <v>442</v>
      </c>
      <c r="C38" s="176"/>
      <c r="D38" s="177"/>
      <c r="E38" s="86" t="s">
        <v>1092</v>
      </c>
      <c r="F38" s="87">
        <v>0.1</v>
      </c>
      <c r="G38" s="87">
        <v>0.1</v>
      </c>
      <c r="H38" s="89">
        <f>F38*197</f>
        <v>19.700000000000003</v>
      </c>
    </row>
    <row r="39" spans="1:8" ht="15.75">
      <c r="A39" s="85">
        <v>35</v>
      </c>
      <c r="B39" s="175" t="s">
        <v>252</v>
      </c>
      <c r="C39" s="176"/>
      <c r="D39" s="177"/>
      <c r="E39" s="86" t="s">
        <v>1092</v>
      </c>
      <c r="F39" s="87">
        <v>3.5000000000000003E-2</v>
      </c>
      <c r="G39" s="87">
        <v>3.5000000000000003E-2</v>
      </c>
      <c r="H39" s="89">
        <f>F39*164.5</f>
        <v>5.7575000000000003</v>
      </c>
    </row>
    <row r="40" spans="1:8" ht="15.75">
      <c r="A40" s="85">
        <v>36</v>
      </c>
      <c r="B40" s="175" t="s">
        <v>603</v>
      </c>
      <c r="C40" s="176"/>
      <c r="D40" s="177"/>
      <c r="E40" s="86" t="s">
        <v>1092</v>
      </c>
      <c r="F40" s="87">
        <v>3.1E-2</v>
      </c>
      <c r="G40" s="87">
        <v>3.1E-2</v>
      </c>
      <c r="H40" s="89">
        <f>F40*47.4</f>
        <v>1.4694</v>
      </c>
    </row>
    <row r="41" spans="1:8" ht="15.75">
      <c r="A41" s="85">
        <v>37</v>
      </c>
      <c r="B41" s="181" t="s">
        <v>233</v>
      </c>
      <c r="C41" s="181"/>
      <c r="D41" s="181"/>
      <c r="E41" s="86" t="s">
        <v>1092</v>
      </c>
      <c r="F41" s="87">
        <v>0.3</v>
      </c>
      <c r="G41" s="87">
        <v>0.3</v>
      </c>
      <c r="H41" s="89">
        <f>F41*48.4</f>
        <v>14.52</v>
      </c>
    </row>
    <row r="42" spans="1:8" ht="15.75">
      <c r="A42" s="85">
        <v>38</v>
      </c>
      <c r="B42" s="181" t="s">
        <v>106</v>
      </c>
      <c r="C42" s="181"/>
      <c r="D42" s="181"/>
      <c r="E42" s="86" t="s">
        <v>1092</v>
      </c>
      <c r="F42" s="87">
        <v>0.107</v>
      </c>
      <c r="G42" s="87">
        <v>0.107</v>
      </c>
      <c r="H42" s="89">
        <f>F42*96.5</f>
        <v>10.3255</v>
      </c>
    </row>
    <row r="43" spans="1:8" ht="15.75">
      <c r="A43" s="85">
        <v>39</v>
      </c>
      <c r="B43" s="181" t="s">
        <v>102</v>
      </c>
      <c r="C43" s="181"/>
      <c r="D43" s="181"/>
      <c r="E43" s="86" t="s">
        <v>1092</v>
      </c>
      <c r="F43" s="87">
        <v>0.21099999999999999</v>
      </c>
      <c r="G43" s="87">
        <v>0.21099999999999999</v>
      </c>
      <c r="H43" s="88">
        <f>F43*71.8</f>
        <v>15.149799999999999</v>
      </c>
    </row>
    <row r="44" spans="1:8" ht="15.75">
      <c r="A44" s="85">
        <v>40</v>
      </c>
      <c r="B44" s="181" t="s">
        <v>135</v>
      </c>
      <c r="C44" s="181"/>
      <c r="D44" s="181"/>
      <c r="E44" s="86" t="s">
        <v>1092</v>
      </c>
      <c r="F44" s="87">
        <v>0.10199999999999999</v>
      </c>
      <c r="G44" s="87">
        <v>0.08</v>
      </c>
      <c r="H44" s="89">
        <f>F44*24</f>
        <v>2.448</v>
      </c>
    </row>
    <row r="45" spans="1:8" ht="15.75">
      <c r="A45" s="85">
        <v>41</v>
      </c>
      <c r="B45" s="181" t="s">
        <v>159</v>
      </c>
      <c r="C45" s="181"/>
      <c r="D45" s="181"/>
      <c r="E45" s="86" t="s">
        <v>1092</v>
      </c>
      <c r="F45" s="87">
        <v>7.2999999999999995E-2</v>
      </c>
      <c r="G45" s="87">
        <v>7.2999999999999995E-2</v>
      </c>
      <c r="H45" s="88">
        <f>F45*259</f>
        <v>18.907</v>
      </c>
    </row>
    <row r="46" spans="1:8" ht="15.75">
      <c r="A46" s="85">
        <v>42</v>
      </c>
      <c r="B46" s="175" t="s">
        <v>1102</v>
      </c>
      <c r="C46" s="176"/>
      <c r="D46" s="177"/>
      <c r="E46" s="86" t="s">
        <v>1099</v>
      </c>
      <c r="F46" s="87">
        <v>0.6</v>
      </c>
      <c r="G46" s="87">
        <v>0.6</v>
      </c>
      <c r="H46" s="88">
        <f>F46*60.5</f>
        <v>36.299999999999997</v>
      </c>
    </row>
    <row r="47" spans="1:8" ht="15.75">
      <c r="A47" s="85">
        <v>43</v>
      </c>
      <c r="B47" s="181" t="s">
        <v>101</v>
      </c>
      <c r="C47" s="181"/>
      <c r="D47" s="181"/>
      <c r="E47" s="86" t="s">
        <v>1092</v>
      </c>
      <c r="F47" s="87">
        <v>1.4E-2</v>
      </c>
      <c r="G47" s="87">
        <v>1.4E-2</v>
      </c>
      <c r="H47" s="88">
        <f>F47*17</f>
        <v>0.23800000000000002</v>
      </c>
    </row>
    <row r="48" spans="1:8" ht="15.75">
      <c r="A48" s="85">
        <v>44</v>
      </c>
      <c r="B48" s="175" t="s">
        <v>948</v>
      </c>
      <c r="C48" s="176"/>
      <c r="D48" s="177"/>
      <c r="E48" s="86" t="s">
        <v>1092</v>
      </c>
      <c r="F48" s="87">
        <v>8.9999999999999993E-3</v>
      </c>
      <c r="G48" s="87">
        <v>8.9999999999999993E-3</v>
      </c>
      <c r="H48" s="88">
        <f>F48*119.4</f>
        <v>1.0746</v>
      </c>
    </row>
    <row r="49" spans="1:8" ht="15.75">
      <c r="A49" s="85">
        <v>45</v>
      </c>
      <c r="B49" s="181" t="s">
        <v>1103</v>
      </c>
      <c r="C49" s="181"/>
      <c r="D49" s="181"/>
      <c r="E49" s="86" t="s">
        <v>1092</v>
      </c>
      <c r="F49" s="87">
        <v>9.4E-2</v>
      </c>
      <c r="G49" s="87">
        <v>0.114</v>
      </c>
      <c r="H49" s="89">
        <f>F49*131</f>
        <v>12.314</v>
      </c>
    </row>
    <row r="50" spans="1:8" ht="15.75">
      <c r="A50" s="85">
        <v>46</v>
      </c>
      <c r="B50" s="175" t="s">
        <v>21</v>
      </c>
      <c r="C50" s="176"/>
      <c r="D50" s="177"/>
      <c r="E50" s="86" t="s">
        <v>1092</v>
      </c>
      <c r="F50" s="87">
        <v>6.9000000000000006E-2</v>
      </c>
      <c r="G50" s="87">
        <v>6.4000000000000001E-2</v>
      </c>
      <c r="H50" s="89">
        <f>F50*565</f>
        <v>38.985000000000007</v>
      </c>
    </row>
    <row r="51" spans="1:8" ht="15.75">
      <c r="A51" s="85">
        <v>47</v>
      </c>
      <c r="B51" s="175" t="s">
        <v>566</v>
      </c>
      <c r="C51" s="176"/>
      <c r="D51" s="177"/>
      <c r="E51" s="86" t="s">
        <v>1092</v>
      </c>
      <c r="F51" s="87">
        <v>0.30499999999999999</v>
      </c>
      <c r="G51" s="87">
        <v>0.3</v>
      </c>
      <c r="H51" s="89">
        <f>F51*355.6</f>
        <v>108.458</v>
      </c>
    </row>
    <row r="52" spans="1:8" ht="15.75">
      <c r="A52" s="85">
        <v>48</v>
      </c>
      <c r="B52" s="181" t="s">
        <v>1104</v>
      </c>
      <c r="C52" s="181"/>
      <c r="D52" s="181"/>
      <c r="E52" s="86" t="s">
        <v>1092</v>
      </c>
      <c r="F52" s="87">
        <v>2E-3</v>
      </c>
      <c r="G52" s="87">
        <v>2E-3</v>
      </c>
      <c r="H52" s="88">
        <f>F52*93.5</f>
        <v>0.187</v>
      </c>
    </row>
    <row r="53" spans="1:8" ht="15.75">
      <c r="A53" s="85">
        <v>49</v>
      </c>
      <c r="B53" s="181" t="s">
        <v>388</v>
      </c>
      <c r="C53" s="181"/>
      <c r="D53" s="181"/>
      <c r="E53" s="86" t="s">
        <v>1092</v>
      </c>
      <c r="F53" s="87">
        <v>0.11799999999999999</v>
      </c>
      <c r="G53" s="87">
        <v>9.2999999999999999E-2</v>
      </c>
      <c r="H53" s="88">
        <f>F53*288</f>
        <v>33.983999999999995</v>
      </c>
    </row>
    <row r="54" spans="1:8" s="80" customFormat="1" ht="15.75">
      <c r="A54" s="85">
        <v>50</v>
      </c>
      <c r="B54" s="175" t="s">
        <v>485</v>
      </c>
      <c r="C54" s="176"/>
      <c r="D54" s="177"/>
      <c r="E54" s="86" t="s">
        <v>1092</v>
      </c>
      <c r="F54" s="87">
        <v>6.0000000000000001E-3</v>
      </c>
      <c r="G54" s="87">
        <v>6.0000000000000001E-3</v>
      </c>
      <c r="H54" s="88">
        <f>F54*120.7</f>
        <v>0.72420000000000007</v>
      </c>
    </row>
    <row r="55" spans="1:8" ht="15.75">
      <c r="A55" s="85">
        <v>51</v>
      </c>
      <c r="B55" s="181" t="s">
        <v>23</v>
      </c>
      <c r="C55" s="181"/>
      <c r="D55" s="181"/>
      <c r="E55" s="86" t="s">
        <v>1092</v>
      </c>
      <c r="F55" s="87">
        <v>0.42899999999999999</v>
      </c>
      <c r="G55" s="87">
        <v>0.42899999999999999</v>
      </c>
      <c r="H55" s="88">
        <f>F55*89.25</f>
        <v>38.288249999999998</v>
      </c>
    </row>
    <row r="56" spans="1:8" ht="15.75">
      <c r="A56" s="85">
        <v>52</v>
      </c>
      <c r="B56" s="181" t="s">
        <v>552</v>
      </c>
      <c r="C56" s="181"/>
      <c r="D56" s="181"/>
      <c r="E56" s="86" t="s">
        <v>1092</v>
      </c>
      <c r="F56" s="87">
        <v>3.0000000000000001E-3</v>
      </c>
      <c r="G56" s="87">
        <v>3.0000000000000001E-3</v>
      </c>
      <c r="H56" s="89">
        <f>F56*467.4</f>
        <v>1.4021999999999999</v>
      </c>
    </row>
    <row r="57" spans="1:8" ht="15.75">
      <c r="A57" s="85">
        <v>53</v>
      </c>
      <c r="B57" s="181" t="s">
        <v>350</v>
      </c>
      <c r="C57" s="181"/>
      <c r="D57" s="181"/>
      <c r="E57" s="86" t="s">
        <v>1092</v>
      </c>
      <c r="F57" s="87">
        <v>0.31</v>
      </c>
      <c r="G57" s="87">
        <v>0.27400000000000002</v>
      </c>
      <c r="H57" s="88">
        <f>F57*88</f>
        <v>27.28</v>
      </c>
    </row>
    <row r="58" spans="1:8" ht="30.75">
      <c r="A58" s="85">
        <v>54</v>
      </c>
      <c r="B58" s="181" t="s">
        <v>299</v>
      </c>
      <c r="C58" s="181"/>
      <c r="D58" s="181"/>
      <c r="E58" s="86" t="s">
        <v>1105</v>
      </c>
      <c r="F58" s="90" t="s">
        <v>1113</v>
      </c>
      <c r="G58" s="87">
        <v>0.23100000000000001</v>
      </c>
      <c r="H58" s="91">
        <f>G58*217.5</f>
        <v>50.2425</v>
      </c>
    </row>
    <row r="59" spans="1:8" ht="16.5" thickBot="1">
      <c r="A59" s="182" t="s">
        <v>1106</v>
      </c>
      <c r="B59" s="183"/>
      <c r="C59" s="183"/>
      <c r="D59" s="183"/>
      <c r="E59" s="183"/>
      <c r="F59" s="183"/>
      <c r="G59" s="184"/>
      <c r="H59" s="92">
        <f>SUM(H5:H58)</f>
        <v>1188.6907000000001</v>
      </c>
    </row>
    <row r="60" spans="1:8" ht="16.5" thickBot="1">
      <c r="A60" s="185" t="s">
        <v>1107</v>
      </c>
      <c r="B60" s="186"/>
      <c r="C60" s="186"/>
      <c r="D60" s="186"/>
      <c r="E60" s="186"/>
      <c r="F60" s="186"/>
      <c r="G60" s="187"/>
      <c r="H60" s="93">
        <f>H59/10</f>
        <v>118.86907000000001</v>
      </c>
    </row>
  </sheetData>
  <mergeCells count="63">
    <mergeCell ref="B56:D56"/>
    <mergeCell ref="B57:D57"/>
    <mergeCell ref="B58:D58"/>
    <mergeCell ref="A59:G59"/>
    <mergeCell ref="A60:G60"/>
    <mergeCell ref="B55:D55"/>
    <mergeCell ref="B43:D43"/>
    <mergeCell ref="B44:D44"/>
    <mergeCell ref="B45:D45"/>
    <mergeCell ref="B46:D46"/>
    <mergeCell ref="B47:D47"/>
    <mergeCell ref="B48:D48"/>
    <mergeCell ref="B54:D54"/>
    <mergeCell ref="B49:D49"/>
    <mergeCell ref="B50:D50"/>
    <mergeCell ref="B51:D51"/>
    <mergeCell ref="B52:D52"/>
    <mergeCell ref="B53:D53"/>
    <mergeCell ref="B42:D42"/>
    <mergeCell ref="B30:D30"/>
    <mergeCell ref="B31:D31"/>
    <mergeCell ref="B32:D32"/>
    <mergeCell ref="B33:D33"/>
    <mergeCell ref="B34:D34"/>
    <mergeCell ref="B35:D35"/>
    <mergeCell ref="B36:D36"/>
    <mergeCell ref="B37:D37"/>
    <mergeCell ref="B38:D38"/>
    <mergeCell ref="B39:D39"/>
    <mergeCell ref="B40:D40"/>
    <mergeCell ref="B41:D41"/>
    <mergeCell ref="B29:D29"/>
    <mergeCell ref="B18:D18"/>
    <mergeCell ref="B19:D19"/>
    <mergeCell ref="B20:D20"/>
    <mergeCell ref="B21:D21"/>
    <mergeCell ref="B22:D22"/>
    <mergeCell ref="B23:D23"/>
    <mergeCell ref="B28:D28"/>
    <mergeCell ref="B24:D24"/>
    <mergeCell ref="B25:D25"/>
    <mergeCell ref="B26:D26"/>
    <mergeCell ref="B27:D27"/>
    <mergeCell ref="B17:D17"/>
    <mergeCell ref="B5:D5"/>
    <mergeCell ref="B6:D6"/>
    <mergeCell ref="B7:D7"/>
    <mergeCell ref="B8:D8"/>
    <mergeCell ref="B9:D9"/>
    <mergeCell ref="B10:D10"/>
    <mergeCell ref="B12:D12"/>
    <mergeCell ref="B11:D11"/>
    <mergeCell ref="B13:D13"/>
    <mergeCell ref="B14:D14"/>
    <mergeCell ref="B15:D15"/>
    <mergeCell ref="B16:D16"/>
    <mergeCell ref="A1:H2"/>
    <mergeCell ref="A3:A4"/>
    <mergeCell ref="B3:D4"/>
    <mergeCell ref="E3:E4"/>
    <mergeCell ref="F3:F4"/>
    <mergeCell ref="G3:G4"/>
    <mergeCell ref="H3:H4"/>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I851"/>
  <sheetViews>
    <sheetView topLeftCell="A489" zoomScale="80" zoomScaleNormal="80" workbookViewId="0">
      <selection activeCell="A503" sqref="A503:I507"/>
    </sheetView>
  </sheetViews>
  <sheetFormatPr defaultRowHeight="15"/>
  <cols>
    <col min="1" max="1" width="11.85546875" style="100" customWidth="1"/>
    <col min="2" max="2" width="55.85546875" style="100" customWidth="1"/>
    <col min="3" max="3" width="13.28515625" customWidth="1"/>
  </cols>
  <sheetData>
    <row r="1" spans="1:9">
      <c r="A1" s="1" t="s">
        <v>0</v>
      </c>
      <c r="B1" s="96" t="s">
        <v>28</v>
      </c>
      <c r="C1" s="2"/>
      <c r="D1" s="3"/>
      <c r="E1" s="3"/>
      <c r="F1" s="3"/>
      <c r="G1" s="3"/>
      <c r="H1" s="3"/>
      <c r="I1" s="3"/>
    </row>
    <row r="2" spans="1:9" ht="15.75" thickBot="1">
      <c r="A2" s="110"/>
      <c r="B2" s="96"/>
      <c r="C2" s="2"/>
      <c r="D2" s="3"/>
      <c r="E2" s="3"/>
      <c r="F2" s="3"/>
      <c r="G2" s="3"/>
      <c r="H2" s="3"/>
      <c r="I2" s="3"/>
    </row>
    <row r="3" spans="1:9">
      <c r="A3" s="150" t="s">
        <v>2</v>
      </c>
      <c r="B3" s="152" t="s">
        <v>3</v>
      </c>
      <c r="C3" s="154" t="s">
        <v>4</v>
      </c>
      <c r="D3" s="122" t="s">
        <v>5</v>
      </c>
      <c r="E3" s="122"/>
      <c r="F3" s="122"/>
      <c r="G3" s="122" t="s">
        <v>6</v>
      </c>
      <c r="H3" s="144" t="s">
        <v>7</v>
      </c>
      <c r="I3" s="146" t="s">
        <v>8</v>
      </c>
    </row>
    <row r="4" spans="1:9" ht="15.75" thickBot="1">
      <c r="A4" s="151"/>
      <c r="B4" s="153"/>
      <c r="C4" s="155"/>
      <c r="D4" s="4" t="s">
        <v>9</v>
      </c>
      <c r="E4" s="4" t="s">
        <v>10</v>
      </c>
      <c r="F4" s="4" t="s">
        <v>11</v>
      </c>
      <c r="G4" s="143"/>
      <c r="H4" s="145"/>
      <c r="I4" s="147"/>
    </row>
    <row r="5" spans="1:9">
      <c r="A5" s="137" t="s">
        <v>12</v>
      </c>
      <c r="B5" s="148"/>
      <c r="C5" s="148"/>
      <c r="D5" s="148"/>
      <c r="E5" s="148"/>
      <c r="F5" s="148"/>
      <c r="G5" s="148"/>
      <c r="H5" s="148"/>
      <c r="I5" s="149"/>
    </row>
    <row r="6" spans="1:9">
      <c r="A6" s="6" t="s">
        <v>13</v>
      </c>
      <c r="B6" s="97" t="s">
        <v>14</v>
      </c>
      <c r="C6" s="7" t="s">
        <v>29</v>
      </c>
      <c r="D6" s="7">
        <f>SUM(D7,)</f>
        <v>0.09</v>
      </c>
      <c r="E6" s="7">
        <f t="shared" ref="E6:H6" si="0">SUM(E7,)</f>
        <v>4.3</v>
      </c>
      <c r="F6" s="7">
        <f t="shared" si="0"/>
        <v>0.12</v>
      </c>
      <c r="G6" s="7">
        <f t="shared" si="0"/>
        <v>39.619999999999997</v>
      </c>
      <c r="H6" s="7">
        <f t="shared" si="0"/>
        <v>0</v>
      </c>
      <c r="I6" s="8" t="s">
        <v>16</v>
      </c>
    </row>
    <row r="7" spans="1:9">
      <c r="A7" s="107"/>
      <c r="B7" s="98" t="s">
        <v>14</v>
      </c>
      <c r="C7" s="9" t="s">
        <v>30</v>
      </c>
      <c r="D7" s="10">
        <v>0.09</v>
      </c>
      <c r="E7" s="10">
        <v>4.3</v>
      </c>
      <c r="F7" s="10">
        <v>0.12</v>
      </c>
      <c r="G7" s="10">
        <v>39.619999999999997</v>
      </c>
      <c r="H7" s="10">
        <v>0</v>
      </c>
      <c r="I7" s="11"/>
    </row>
    <row r="8" spans="1:9">
      <c r="A8" s="6" t="s">
        <v>13</v>
      </c>
      <c r="B8" s="97" t="s">
        <v>18</v>
      </c>
      <c r="C8" s="7" t="s">
        <v>19</v>
      </c>
      <c r="D8" s="7">
        <f>SUM(D9,)</f>
        <v>0</v>
      </c>
      <c r="E8" s="7">
        <f t="shared" ref="E8:H8" si="1">SUM(E9,)</f>
        <v>0</v>
      </c>
      <c r="F8" s="7">
        <f t="shared" si="1"/>
        <v>0</v>
      </c>
      <c r="G8" s="7">
        <f t="shared" si="1"/>
        <v>0</v>
      </c>
      <c r="H8" s="7">
        <f t="shared" si="1"/>
        <v>0</v>
      </c>
      <c r="I8" s="8" t="s">
        <v>20</v>
      </c>
    </row>
    <row r="9" spans="1:9">
      <c r="A9" s="107"/>
      <c r="B9" s="98" t="s">
        <v>21</v>
      </c>
      <c r="C9" s="10" t="s">
        <v>22</v>
      </c>
      <c r="D9" s="10">
        <v>0</v>
      </c>
      <c r="E9" s="10">
        <v>0</v>
      </c>
      <c r="F9" s="10">
        <v>0</v>
      </c>
      <c r="G9" s="10">
        <v>0</v>
      </c>
      <c r="H9" s="10">
        <v>0</v>
      </c>
      <c r="I9" s="11"/>
    </row>
    <row r="10" spans="1:9">
      <c r="A10" s="6" t="s">
        <v>13</v>
      </c>
      <c r="B10" s="97" t="s">
        <v>23</v>
      </c>
      <c r="C10" s="7" t="s">
        <v>31</v>
      </c>
      <c r="D10" s="7">
        <f>SUM(D11,)</f>
        <v>2.64</v>
      </c>
      <c r="E10" s="7">
        <f t="shared" ref="E10:H10" si="2">SUM(E11,)</f>
        <v>0.36</v>
      </c>
      <c r="F10" s="7">
        <f t="shared" si="2"/>
        <v>15.2</v>
      </c>
      <c r="G10" s="7">
        <f t="shared" si="2"/>
        <v>79.599999999999994</v>
      </c>
      <c r="H10" s="7">
        <f t="shared" si="2"/>
        <v>0</v>
      </c>
      <c r="I10" s="8" t="s">
        <v>25</v>
      </c>
    </row>
    <row r="11" spans="1:9">
      <c r="A11" s="107"/>
      <c r="B11" s="98" t="s">
        <v>26</v>
      </c>
      <c r="C11" s="9" t="s">
        <v>32</v>
      </c>
      <c r="D11" s="10">
        <v>2.64</v>
      </c>
      <c r="E11" s="10">
        <v>0.36</v>
      </c>
      <c r="F11" s="10">
        <v>15.2</v>
      </c>
      <c r="G11" s="10">
        <v>79.599999999999994</v>
      </c>
      <c r="H11" s="10">
        <v>0</v>
      </c>
      <c r="I11" s="11"/>
    </row>
    <row r="12" spans="1:9" ht="15.75" customHeight="1">
      <c r="A12" s="6" t="s">
        <v>13</v>
      </c>
      <c r="B12" s="97" t="s">
        <v>108</v>
      </c>
      <c r="C12" s="7" t="s">
        <v>87</v>
      </c>
      <c r="D12" s="7">
        <f>SUM(D13:D19)</f>
        <v>5.5</v>
      </c>
      <c r="E12" s="7">
        <f t="shared" ref="E12:H12" si="3">SUM(E13:E19)</f>
        <v>8.14</v>
      </c>
      <c r="F12" s="7">
        <f t="shared" si="3"/>
        <v>26.59</v>
      </c>
      <c r="G12" s="7">
        <f t="shared" si="3"/>
        <v>201.91</v>
      </c>
      <c r="H12" s="7">
        <f t="shared" si="3"/>
        <v>1.7549999999999999</v>
      </c>
      <c r="I12" s="8" t="s">
        <v>107</v>
      </c>
    </row>
    <row r="13" spans="1:9">
      <c r="A13" s="107"/>
      <c r="B13" s="98" t="s">
        <v>100</v>
      </c>
      <c r="C13" s="35" t="s">
        <v>110</v>
      </c>
      <c r="D13" s="19">
        <v>0.16</v>
      </c>
      <c r="E13" s="19">
        <v>0.03</v>
      </c>
      <c r="F13" s="19">
        <v>3.56</v>
      </c>
      <c r="G13" s="19">
        <v>14.26</v>
      </c>
      <c r="H13" s="19">
        <v>0</v>
      </c>
      <c r="I13" s="20"/>
    </row>
    <row r="14" spans="1:9">
      <c r="A14" s="107"/>
      <c r="B14" s="98" t="s">
        <v>14</v>
      </c>
      <c r="C14" s="35" t="s">
        <v>110</v>
      </c>
      <c r="D14" s="19">
        <v>7.0000000000000007E-2</v>
      </c>
      <c r="E14" s="19">
        <v>3.32</v>
      </c>
      <c r="F14" s="19">
        <v>0.09</v>
      </c>
      <c r="G14" s="19">
        <v>30.56</v>
      </c>
      <c r="H14" s="19">
        <v>0</v>
      </c>
      <c r="I14" s="20"/>
    </row>
    <row r="15" spans="1:9">
      <c r="A15" s="107"/>
      <c r="B15" s="98" t="s">
        <v>103</v>
      </c>
      <c r="C15" s="35" t="s">
        <v>113</v>
      </c>
      <c r="D15" s="19">
        <v>3.92</v>
      </c>
      <c r="E15" s="19">
        <v>4.32</v>
      </c>
      <c r="F15" s="19">
        <v>6.34</v>
      </c>
      <c r="G15" s="19">
        <v>81</v>
      </c>
      <c r="H15" s="19">
        <v>1.7549999999999999</v>
      </c>
      <c r="I15" s="20"/>
    </row>
    <row r="16" spans="1:9">
      <c r="A16" s="107"/>
      <c r="B16" s="98" t="s">
        <v>104</v>
      </c>
      <c r="C16" s="35" t="s">
        <v>112</v>
      </c>
      <c r="D16" s="19">
        <v>0</v>
      </c>
      <c r="E16" s="19">
        <v>0</v>
      </c>
      <c r="F16" s="19">
        <v>0</v>
      </c>
      <c r="G16" s="19">
        <v>0</v>
      </c>
      <c r="H16" s="19">
        <v>0</v>
      </c>
      <c r="I16" s="20"/>
    </row>
    <row r="17" spans="1:9" ht="15.75" customHeight="1">
      <c r="A17" s="107"/>
      <c r="B17" s="98" t="s">
        <v>101</v>
      </c>
      <c r="C17" s="35" t="s">
        <v>111</v>
      </c>
      <c r="D17" s="19">
        <v>0</v>
      </c>
      <c r="E17" s="19">
        <v>0</v>
      </c>
      <c r="F17" s="19">
        <v>0</v>
      </c>
      <c r="G17" s="19">
        <v>0</v>
      </c>
      <c r="H17" s="19">
        <v>0</v>
      </c>
      <c r="I17" s="20"/>
    </row>
    <row r="18" spans="1:9">
      <c r="A18" s="107"/>
      <c r="B18" s="98" t="s">
        <v>102</v>
      </c>
      <c r="C18" s="35" t="s">
        <v>110</v>
      </c>
      <c r="D18" s="19">
        <v>0</v>
      </c>
      <c r="E18" s="19">
        <v>0</v>
      </c>
      <c r="F18" s="19">
        <v>5.39</v>
      </c>
      <c r="G18" s="19">
        <v>21.55</v>
      </c>
      <c r="H18" s="19">
        <v>0</v>
      </c>
      <c r="I18" s="20"/>
    </row>
    <row r="19" spans="1:9">
      <c r="A19" s="107"/>
      <c r="B19" s="98" t="s">
        <v>106</v>
      </c>
      <c r="C19" s="35" t="s">
        <v>109</v>
      </c>
      <c r="D19" s="19">
        <v>1.35</v>
      </c>
      <c r="E19" s="19">
        <v>0.47</v>
      </c>
      <c r="F19" s="19">
        <v>11.21</v>
      </c>
      <c r="G19" s="19">
        <v>54.54</v>
      </c>
      <c r="H19" s="19">
        <v>0</v>
      </c>
      <c r="I19" s="20"/>
    </row>
    <row r="20" spans="1:9">
      <c r="A20" s="6" t="s">
        <v>13</v>
      </c>
      <c r="B20" s="97" t="s">
        <v>72</v>
      </c>
      <c r="C20" s="7" t="s">
        <v>87</v>
      </c>
      <c r="D20" s="7">
        <f>SUM(D21:D24)</f>
        <v>3.79</v>
      </c>
      <c r="E20" s="7">
        <f t="shared" ref="E20:H20" si="4">SUM(E21:E24)</f>
        <v>4.1500000000000004</v>
      </c>
      <c r="F20" s="7">
        <f t="shared" si="4"/>
        <v>11.76</v>
      </c>
      <c r="G20" s="7">
        <f t="shared" si="4"/>
        <v>100.57</v>
      </c>
      <c r="H20" s="7">
        <f t="shared" si="4"/>
        <v>0.66</v>
      </c>
      <c r="I20" s="8" t="s">
        <v>74</v>
      </c>
    </row>
    <row r="21" spans="1:9">
      <c r="A21" s="107"/>
      <c r="B21" s="98" t="s">
        <v>75</v>
      </c>
      <c r="C21" s="9" t="s">
        <v>83</v>
      </c>
      <c r="D21" s="10">
        <v>0</v>
      </c>
      <c r="E21" s="10">
        <v>0</v>
      </c>
      <c r="F21" s="10">
        <v>0</v>
      </c>
      <c r="G21" s="10">
        <v>0</v>
      </c>
      <c r="H21" s="10">
        <v>0</v>
      </c>
      <c r="I21" s="11"/>
    </row>
    <row r="22" spans="1:9">
      <c r="A22" s="107"/>
      <c r="B22" s="98" t="s">
        <v>77</v>
      </c>
      <c r="C22" s="9" t="s">
        <v>84</v>
      </c>
      <c r="D22" s="10">
        <v>0.49</v>
      </c>
      <c r="E22" s="10">
        <v>0.3</v>
      </c>
      <c r="F22" s="10">
        <v>0.2</v>
      </c>
      <c r="G22" s="10">
        <v>5.77</v>
      </c>
      <c r="H22" s="10">
        <v>0</v>
      </c>
      <c r="I22" s="11"/>
    </row>
    <row r="23" spans="1:9" ht="15.75" customHeight="1">
      <c r="A23" s="107"/>
      <c r="B23" s="98" t="s">
        <v>79</v>
      </c>
      <c r="C23" s="9" t="s">
        <v>85</v>
      </c>
      <c r="D23" s="10">
        <v>3.3</v>
      </c>
      <c r="E23" s="10">
        <v>3.85</v>
      </c>
      <c r="F23" s="10">
        <v>5.17</v>
      </c>
      <c r="G23" s="10">
        <v>69.3</v>
      </c>
      <c r="H23" s="10">
        <v>0.66</v>
      </c>
      <c r="I23" s="11"/>
    </row>
    <row r="24" spans="1:9">
      <c r="A24" s="107"/>
      <c r="B24" s="98" t="s">
        <v>81</v>
      </c>
      <c r="C24" s="10" t="s">
        <v>86</v>
      </c>
      <c r="D24" s="10">
        <v>0</v>
      </c>
      <c r="E24" s="10">
        <v>0</v>
      </c>
      <c r="F24" s="10">
        <v>6.39</v>
      </c>
      <c r="G24" s="10">
        <v>25.5</v>
      </c>
      <c r="H24" s="10">
        <v>0</v>
      </c>
      <c r="I24" s="11"/>
    </row>
    <row r="25" spans="1:9">
      <c r="A25" s="135" t="s">
        <v>119</v>
      </c>
      <c r="B25" s="136"/>
      <c r="C25" s="36">
        <v>422</v>
      </c>
      <c r="D25" s="36">
        <f>SUM(D6,D8,D10,D12,D20,)</f>
        <v>12.02</v>
      </c>
      <c r="E25" s="36">
        <f t="shared" ref="E25:H25" si="5">SUM(E6,E8,E10,E12,E20,)</f>
        <v>16.950000000000003</v>
      </c>
      <c r="F25" s="36">
        <f t="shared" si="5"/>
        <v>53.669999999999995</v>
      </c>
      <c r="G25" s="36">
        <f t="shared" si="5"/>
        <v>421.7</v>
      </c>
      <c r="H25" s="36">
        <f t="shared" si="5"/>
        <v>2.415</v>
      </c>
      <c r="I25" s="37"/>
    </row>
    <row r="26" spans="1:9" ht="15.75" customHeight="1">
      <c r="A26" s="6" t="s">
        <v>120</v>
      </c>
      <c r="B26" s="97" t="s">
        <v>121</v>
      </c>
      <c r="C26" s="7" t="s">
        <v>87</v>
      </c>
      <c r="D26" s="7">
        <f>SUM(D27,)</f>
        <v>0.9</v>
      </c>
      <c r="E26" s="7">
        <f t="shared" ref="E26:H26" si="6">SUM(E27,)</f>
        <v>0.18</v>
      </c>
      <c r="F26" s="7">
        <f t="shared" si="6"/>
        <v>18.18</v>
      </c>
      <c r="G26" s="7">
        <f t="shared" si="6"/>
        <v>82.8</v>
      </c>
      <c r="H26" s="7">
        <f t="shared" si="6"/>
        <v>3.6</v>
      </c>
      <c r="I26" s="8" t="s">
        <v>122</v>
      </c>
    </row>
    <row r="27" spans="1:9">
      <c r="A27" s="107"/>
      <c r="B27" s="98" t="s">
        <v>123</v>
      </c>
      <c r="C27" s="9" t="s">
        <v>124</v>
      </c>
      <c r="D27" s="10">
        <v>0.9</v>
      </c>
      <c r="E27" s="10">
        <v>0.18</v>
      </c>
      <c r="F27" s="10">
        <v>18.18</v>
      </c>
      <c r="G27" s="10">
        <v>82.8</v>
      </c>
      <c r="H27" s="10">
        <v>3.6</v>
      </c>
      <c r="I27" s="11"/>
    </row>
    <row r="28" spans="1:9">
      <c r="A28" s="135" t="s">
        <v>119</v>
      </c>
      <c r="B28" s="136"/>
      <c r="C28" s="36">
        <v>180</v>
      </c>
      <c r="D28" s="36">
        <f>SUM(D26,)</f>
        <v>0.9</v>
      </c>
      <c r="E28" s="36">
        <f t="shared" ref="E28:H28" si="7">SUM(E26,)</f>
        <v>0.18</v>
      </c>
      <c r="F28" s="36">
        <f t="shared" si="7"/>
        <v>18.18</v>
      </c>
      <c r="G28" s="36">
        <f t="shared" si="7"/>
        <v>82.8</v>
      </c>
      <c r="H28" s="36">
        <f t="shared" si="7"/>
        <v>3.6</v>
      </c>
      <c r="I28" s="37"/>
    </row>
    <row r="29" spans="1:9" ht="15.75" customHeight="1">
      <c r="A29" s="6" t="s">
        <v>114</v>
      </c>
      <c r="B29" s="97" t="s">
        <v>139</v>
      </c>
      <c r="C29" s="7" t="s">
        <v>138</v>
      </c>
      <c r="D29" s="7">
        <f>SUM(D30:D33)</f>
        <v>1.1200000000000001</v>
      </c>
      <c r="E29" s="7">
        <f t="shared" ref="E29:H29" si="8">SUM(E30:E33)</f>
        <v>2.0699999999999998</v>
      </c>
      <c r="F29" s="7">
        <f t="shared" si="8"/>
        <v>3.7600000000000002</v>
      </c>
      <c r="G29" s="7">
        <f t="shared" si="8"/>
        <v>38.08</v>
      </c>
      <c r="H29" s="7">
        <f t="shared" si="8"/>
        <v>4.9000000000000004</v>
      </c>
      <c r="I29" s="8" t="s">
        <v>137</v>
      </c>
    </row>
    <row r="30" spans="1:9">
      <c r="A30" s="107"/>
      <c r="B30" s="98" t="s">
        <v>136</v>
      </c>
      <c r="C30" s="35" t="s">
        <v>84</v>
      </c>
      <c r="D30" s="19">
        <v>0</v>
      </c>
      <c r="E30" s="19">
        <v>2</v>
      </c>
      <c r="F30" s="19">
        <v>0</v>
      </c>
      <c r="G30" s="19">
        <v>17.98</v>
      </c>
      <c r="H30" s="19">
        <v>0</v>
      </c>
      <c r="I30" s="20"/>
    </row>
    <row r="31" spans="1:9">
      <c r="A31" s="107"/>
      <c r="B31" s="98" t="s">
        <v>135</v>
      </c>
      <c r="C31" s="35" t="s">
        <v>134</v>
      </c>
      <c r="D31" s="19">
        <v>0.38</v>
      </c>
      <c r="E31" s="19">
        <v>0.02</v>
      </c>
      <c r="F31" s="19">
        <v>2.2000000000000002</v>
      </c>
      <c r="G31" s="19">
        <v>10.5</v>
      </c>
      <c r="H31" s="19">
        <v>2.5</v>
      </c>
      <c r="I31" s="20"/>
    </row>
    <row r="32" spans="1:9" ht="16.5" customHeight="1">
      <c r="A32" s="107"/>
      <c r="B32" s="98" t="s">
        <v>133</v>
      </c>
      <c r="C32" s="35" t="s">
        <v>132</v>
      </c>
      <c r="D32" s="19">
        <v>0.74</v>
      </c>
      <c r="E32" s="19">
        <v>0.05</v>
      </c>
      <c r="F32" s="19">
        <v>1.56</v>
      </c>
      <c r="G32" s="19">
        <v>9.6</v>
      </c>
      <c r="H32" s="19">
        <v>2.4</v>
      </c>
      <c r="I32" s="20"/>
    </row>
    <row r="33" spans="1:9" ht="18" customHeight="1">
      <c r="A33" s="107"/>
      <c r="B33" s="98" t="s">
        <v>101</v>
      </c>
      <c r="C33" s="35" t="s">
        <v>131</v>
      </c>
      <c r="D33" s="19">
        <v>0</v>
      </c>
      <c r="E33" s="19">
        <v>0</v>
      </c>
      <c r="F33" s="19">
        <v>0</v>
      </c>
      <c r="G33" s="19">
        <v>0</v>
      </c>
      <c r="H33" s="19">
        <v>0</v>
      </c>
      <c r="I33" s="20"/>
    </row>
    <row r="34" spans="1:9">
      <c r="A34" s="6" t="s">
        <v>114</v>
      </c>
      <c r="B34" s="97" t="s">
        <v>187</v>
      </c>
      <c r="C34" s="7" t="s">
        <v>87</v>
      </c>
      <c r="D34" s="7">
        <f>SUM(D35:D41)</f>
        <v>1.48</v>
      </c>
      <c r="E34" s="7">
        <f t="shared" ref="E34:H34" si="9">SUM(E35:E41)</f>
        <v>0.87</v>
      </c>
      <c r="F34" s="7">
        <f t="shared" si="9"/>
        <v>6.46</v>
      </c>
      <c r="G34" s="7">
        <f t="shared" si="9"/>
        <v>40.330000000000005</v>
      </c>
      <c r="H34" s="7">
        <f t="shared" si="9"/>
        <v>20.592000000000002</v>
      </c>
      <c r="I34" s="8" t="s">
        <v>24</v>
      </c>
    </row>
    <row r="35" spans="1:9">
      <c r="A35" s="107"/>
      <c r="B35" s="98" t="s">
        <v>188</v>
      </c>
      <c r="C35" s="9" t="s">
        <v>196</v>
      </c>
      <c r="D35" s="10">
        <v>0.65</v>
      </c>
      <c r="E35" s="10">
        <v>0.04</v>
      </c>
      <c r="F35" s="10">
        <v>1.69</v>
      </c>
      <c r="G35" s="10">
        <v>10.08</v>
      </c>
      <c r="H35" s="10">
        <v>16.2</v>
      </c>
      <c r="I35" s="11"/>
    </row>
    <row r="36" spans="1:9">
      <c r="A36" s="107"/>
      <c r="B36" s="98" t="s">
        <v>190</v>
      </c>
      <c r="C36" s="9" t="s">
        <v>197</v>
      </c>
      <c r="D36" s="10">
        <v>0.38</v>
      </c>
      <c r="E36" s="10">
        <v>0.08</v>
      </c>
      <c r="F36" s="10">
        <v>3.08</v>
      </c>
      <c r="G36" s="10">
        <v>14.55</v>
      </c>
      <c r="H36" s="10">
        <v>3.78</v>
      </c>
      <c r="I36" s="11"/>
    </row>
    <row r="37" spans="1:9">
      <c r="A37" s="107"/>
      <c r="B37" s="98" t="s">
        <v>153</v>
      </c>
      <c r="C37" s="9" t="s">
        <v>198</v>
      </c>
      <c r="D37" s="10">
        <v>0.15</v>
      </c>
      <c r="E37" s="10">
        <v>0.01</v>
      </c>
      <c r="F37" s="10">
        <v>0.79</v>
      </c>
      <c r="G37" s="10">
        <v>4.03</v>
      </c>
      <c r="H37" s="10">
        <v>0.57599999999999996</v>
      </c>
      <c r="I37" s="11"/>
    </row>
    <row r="38" spans="1:9">
      <c r="A38" s="107"/>
      <c r="B38" s="98" t="s">
        <v>157</v>
      </c>
      <c r="C38" s="9" t="s">
        <v>199</v>
      </c>
      <c r="D38" s="10">
        <v>0.11</v>
      </c>
      <c r="E38" s="10">
        <v>0.02</v>
      </c>
      <c r="F38" s="10">
        <v>0.62</v>
      </c>
      <c r="G38" s="10">
        <v>3.1</v>
      </c>
      <c r="H38" s="10">
        <v>0</v>
      </c>
      <c r="I38" s="11"/>
    </row>
    <row r="39" spans="1:9">
      <c r="A39" s="107"/>
      <c r="B39" s="98" t="s">
        <v>159</v>
      </c>
      <c r="C39" s="9" t="s">
        <v>200</v>
      </c>
      <c r="D39" s="10">
        <v>0.19</v>
      </c>
      <c r="E39" s="10">
        <v>0.72</v>
      </c>
      <c r="F39" s="10">
        <v>0.28000000000000003</v>
      </c>
      <c r="G39" s="10">
        <v>8.57</v>
      </c>
      <c r="H39" s="10">
        <v>3.5999999999999997E-2</v>
      </c>
      <c r="I39" s="11"/>
    </row>
    <row r="40" spans="1:9">
      <c r="A40" s="107"/>
      <c r="B40" s="98" t="s">
        <v>104</v>
      </c>
      <c r="C40" s="9" t="s">
        <v>201</v>
      </c>
      <c r="D40" s="10">
        <v>0</v>
      </c>
      <c r="E40" s="10">
        <v>0</v>
      </c>
      <c r="F40" s="10">
        <v>0</v>
      </c>
      <c r="G40" s="10">
        <v>0</v>
      </c>
      <c r="H40" s="10">
        <v>0</v>
      </c>
      <c r="I40" s="11"/>
    </row>
    <row r="41" spans="1:9" ht="16.5" customHeight="1">
      <c r="A41" s="107"/>
      <c r="B41" s="98" t="s">
        <v>101</v>
      </c>
      <c r="C41" s="9" t="s">
        <v>202</v>
      </c>
      <c r="D41" s="10">
        <v>0</v>
      </c>
      <c r="E41" s="10">
        <v>0</v>
      </c>
      <c r="F41" s="10">
        <v>0</v>
      </c>
      <c r="G41" s="10">
        <v>0</v>
      </c>
      <c r="H41" s="10">
        <v>0</v>
      </c>
      <c r="I41" s="11"/>
    </row>
    <row r="42" spans="1:9" ht="31.5" customHeight="1">
      <c r="A42" s="6" t="s">
        <v>114</v>
      </c>
      <c r="B42" s="97" t="s">
        <v>150</v>
      </c>
      <c r="C42" s="7" t="s">
        <v>151</v>
      </c>
      <c r="D42" s="7">
        <f>SUM(D43:D50)</f>
        <v>12.42</v>
      </c>
      <c r="E42" s="7">
        <f t="shared" ref="E42:H42" si="10">SUM(E43:E50)</f>
        <v>10.64</v>
      </c>
      <c r="F42" s="7">
        <f t="shared" si="10"/>
        <v>3.0500000000000003</v>
      </c>
      <c r="G42" s="7">
        <f t="shared" si="10"/>
        <v>158.01</v>
      </c>
      <c r="H42" s="7">
        <f t="shared" si="10"/>
        <v>0.81800000000000006</v>
      </c>
      <c r="I42" s="8" t="s">
        <v>152</v>
      </c>
    </row>
    <row r="43" spans="1:9">
      <c r="A43" s="107"/>
      <c r="B43" s="98" t="s">
        <v>153</v>
      </c>
      <c r="C43" s="9" t="s">
        <v>154</v>
      </c>
      <c r="D43" s="10">
        <v>0.17</v>
      </c>
      <c r="E43" s="10">
        <v>0.01</v>
      </c>
      <c r="F43" s="10">
        <v>0.88</v>
      </c>
      <c r="G43" s="10">
        <v>4.4800000000000004</v>
      </c>
      <c r="H43" s="10">
        <v>0.64</v>
      </c>
      <c r="I43" s="11"/>
    </row>
    <row r="44" spans="1:9">
      <c r="A44" s="107"/>
      <c r="B44" s="98" t="s">
        <v>155</v>
      </c>
      <c r="C44" s="9" t="s">
        <v>156</v>
      </c>
      <c r="D44" s="10">
        <v>11.61</v>
      </c>
      <c r="E44" s="10">
        <v>9.98</v>
      </c>
      <c r="F44" s="10">
        <v>0</v>
      </c>
      <c r="G44" s="10">
        <v>136.03</v>
      </c>
      <c r="H44" s="10">
        <v>0</v>
      </c>
      <c r="I44" s="11"/>
    </row>
    <row r="45" spans="1:9">
      <c r="A45" s="107"/>
      <c r="B45" s="98" t="s">
        <v>157</v>
      </c>
      <c r="C45" s="9" t="s">
        <v>158</v>
      </c>
      <c r="D45" s="10">
        <v>7.0000000000000007E-2</v>
      </c>
      <c r="E45" s="10">
        <v>0.01</v>
      </c>
      <c r="F45" s="10">
        <v>0.42</v>
      </c>
      <c r="G45" s="10">
        <v>2.1</v>
      </c>
      <c r="H45" s="10">
        <v>0</v>
      </c>
      <c r="I45" s="11"/>
    </row>
    <row r="46" spans="1:9">
      <c r="A46" s="107"/>
      <c r="B46" s="98" t="s">
        <v>159</v>
      </c>
      <c r="C46" s="9" t="s">
        <v>160</v>
      </c>
      <c r="D46" s="10">
        <v>0.06</v>
      </c>
      <c r="E46" s="10">
        <v>0.24</v>
      </c>
      <c r="F46" s="10">
        <v>0.09</v>
      </c>
      <c r="G46" s="10">
        <v>2.86</v>
      </c>
      <c r="H46" s="10">
        <v>1.2E-2</v>
      </c>
      <c r="I46" s="11"/>
    </row>
    <row r="47" spans="1:9">
      <c r="A47" s="107"/>
      <c r="B47" s="98" t="s">
        <v>161</v>
      </c>
      <c r="C47" s="9" t="s">
        <v>162</v>
      </c>
      <c r="D47" s="10">
        <v>0.16</v>
      </c>
      <c r="E47" s="10">
        <v>0.02</v>
      </c>
      <c r="F47" s="10">
        <v>1.1000000000000001</v>
      </c>
      <c r="G47" s="10">
        <v>5.34</v>
      </c>
      <c r="H47" s="10">
        <v>0.01</v>
      </c>
      <c r="I47" s="11"/>
    </row>
    <row r="48" spans="1:9">
      <c r="A48" s="107"/>
      <c r="B48" s="98" t="s">
        <v>103</v>
      </c>
      <c r="C48" s="9" t="s">
        <v>163</v>
      </c>
      <c r="D48" s="10">
        <v>0.35</v>
      </c>
      <c r="E48" s="10">
        <v>0.38</v>
      </c>
      <c r="F48" s="10">
        <v>0.56000000000000005</v>
      </c>
      <c r="G48" s="10">
        <v>7.2</v>
      </c>
      <c r="H48" s="10">
        <v>0.156</v>
      </c>
      <c r="I48" s="11"/>
    </row>
    <row r="49" spans="1:9" ht="16.5" customHeight="1">
      <c r="A49" s="107"/>
      <c r="B49" s="98" t="s">
        <v>101</v>
      </c>
      <c r="C49" s="9" t="s">
        <v>164</v>
      </c>
      <c r="D49" s="10">
        <v>0</v>
      </c>
      <c r="E49" s="10">
        <v>0</v>
      </c>
      <c r="F49" s="10">
        <v>0</v>
      </c>
      <c r="G49" s="10">
        <v>0</v>
      </c>
      <c r="H49" s="10">
        <v>0</v>
      </c>
      <c r="I49" s="11"/>
    </row>
    <row r="50" spans="1:9">
      <c r="A50" s="107"/>
      <c r="B50" s="98" t="s">
        <v>104</v>
      </c>
      <c r="C50" s="9" t="s">
        <v>165</v>
      </c>
      <c r="D50" s="10">
        <v>0</v>
      </c>
      <c r="E50" s="10">
        <v>0</v>
      </c>
      <c r="F50" s="10">
        <v>0</v>
      </c>
      <c r="G50" s="10">
        <v>0</v>
      </c>
      <c r="H50" s="10">
        <v>0</v>
      </c>
      <c r="I50" s="11"/>
    </row>
    <row r="51" spans="1:9" ht="16.5" customHeight="1">
      <c r="A51" s="6" t="s">
        <v>114</v>
      </c>
      <c r="B51" s="97" t="s">
        <v>209</v>
      </c>
      <c r="C51" s="7" t="s">
        <v>122</v>
      </c>
      <c r="D51" s="7">
        <f>SUM(D52:D53)</f>
        <v>5.0599999999999996</v>
      </c>
      <c r="E51" s="7">
        <f t="shared" ref="E51:H51" si="11">SUM(E52:E53)</f>
        <v>2.88</v>
      </c>
      <c r="F51" s="7">
        <f t="shared" si="11"/>
        <v>30.95</v>
      </c>
      <c r="G51" s="7">
        <f t="shared" si="11"/>
        <v>169.76</v>
      </c>
      <c r="H51" s="7">
        <f t="shared" si="11"/>
        <v>0</v>
      </c>
      <c r="I51" s="8" t="s">
        <v>211</v>
      </c>
    </row>
    <row r="52" spans="1:9">
      <c r="A52" s="107"/>
      <c r="B52" s="98" t="s">
        <v>14</v>
      </c>
      <c r="C52" s="9" t="s">
        <v>215</v>
      </c>
      <c r="D52" s="10">
        <v>0.04</v>
      </c>
      <c r="E52" s="10">
        <v>1.95</v>
      </c>
      <c r="F52" s="10">
        <v>0.05</v>
      </c>
      <c r="G52" s="10">
        <v>17.95</v>
      </c>
      <c r="H52" s="10">
        <v>0</v>
      </c>
      <c r="I52" s="11"/>
    </row>
    <row r="53" spans="1:9" ht="15.75" customHeight="1">
      <c r="A53" s="107"/>
      <c r="B53" s="98" t="s">
        <v>213</v>
      </c>
      <c r="C53" s="9" t="s">
        <v>216</v>
      </c>
      <c r="D53" s="10">
        <v>5.0199999999999996</v>
      </c>
      <c r="E53" s="10">
        <v>0.93</v>
      </c>
      <c r="F53" s="10">
        <v>30.9</v>
      </c>
      <c r="G53" s="10">
        <v>151.81</v>
      </c>
      <c r="H53" s="10">
        <v>0</v>
      </c>
      <c r="I53" s="11"/>
    </row>
    <row r="54" spans="1:9" ht="15.75" customHeight="1">
      <c r="A54" s="6" t="s">
        <v>114</v>
      </c>
      <c r="B54" s="97" t="s">
        <v>222</v>
      </c>
      <c r="C54" s="7" t="s">
        <v>87</v>
      </c>
      <c r="D54" s="7">
        <f>SUM(D55:D57)</f>
        <v>0.08</v>
      </c>
      <c r="E54" s="7">
        <f t="shared" ref="E54:H54" si="12">SUM(E55:E57)</f>
        <v>0</v>
      </c>
      <c r="F54" s="7">
        <f t="shared" si="12"/>
        <v>10.27</v>
      </c>
      <c r="G54" s="7">
        <f t="shared" si="12"/>
        <v>40.36</v>
      </c>
      <c r="H54" s="7">
        <f t="shared" si="12"/>
        <v>0</v>
      </c>
      <c r="I54" s="8" t="s">
        <v>223</v>
      </c>
    </row>
    <row r="55" spans="1:9">
      <c r="A55" s="107"/>
      <c r="B55" s="98" t="s">
        <v>75</v>
      </c>
      <c r="C55" s="9" t="s">
        <v>228</v>
      </c>
      <c r="D55" s="10">
        <v>0</v>
      </c>
      <c r="E55" s="10">
        <v>0</v>
      </c>
      <c r="F55" s="10">
        <v>0</v>
      </c>
      <c r="G55" s="10">
        <v>0</v>
      </c>
      <c r="H55" s="10">
        <v>0</v>
      </c>
      <c r="I55" s="11"/>
    </row>
    <row r="56" spans="1:9">
      <c r="A56" s="107"/>
      <c r="B56" s="98" t="s">
        <v>102</v>
      </c>
      <c r="C56" s="10" t="s">
        <v>229</v>
      </c>
      <c r="D56" s="10">
        <v>0</v>
      </c>
      <c r="E56" s="10">
        <v>0</v>
      </c>
      <c r="F56" s="10">
        <v>6.29</v>
      </c>
      <c r="G56" s="10">
        <v>25.1</v>
      </c>
      <c r="H56" s="10">
        <v>0</v>
      </c>
      <c r="I56" s="11"/>
    </row>
    <row r="57" spans="1:9">
      <c r="A57" s="107"/>
      <c r="B57" s="98" t="s">
        <v>226</v>
      </c>
      <c r="C57" s="9" t="s">
        <v>230</v>
      </c>
      <c r="D57" s="10">
        <v>0.08</v>
      </c>
      <c r="E57" s="10">
        <v>0</v>
      </c>
      <c r="F57" s="10">
        <v>3.98</v>
      </c>
      <c r="G57" s="10">
        <v>15.26</v>
      </c>
      <c r="H57" s="10">
        <v>0</v>
      </c>
      <c r="I57" s="11"/>
    </row>
    <row r="58" spans="1:9">
      <c r="A58" s="6" t="s">
        <v>114</v>
      </c>
      <c r="B58" s="97" t="s">
        <v>231</v>
      </c>
      <c r="C58" s="7" t="s">
        <v>31</v>
      </c>
      <c r="D58" s="7">
        <f>SUM(D59,)</f>
        <v>1.44</v>
      </c>
      <c r="E58" s="7">
        <f t="shared" ref="E58:H58" si="13">SUM(E59,)</f>
        <v>0.36</v>
      </c>
      <c r="F58" s="7">
        <f t="shared" si="13"/>
        <v>12.48</v>
      </c>
      <c r="G58" s="7">
        <f t="shared" si="13"/>
        <v>59.4</v>
      </c>
      <c r="H58" s="7">
        <f t="shared" si="13"/>
        <v>0</v>
      </c>
      <c r="I58" s="8" t="s">
        <v>232</v>
      </c>
    </row>
    <row r="59" spans="1:9">
      <c r="A59" s="107"/>
      <c r="B59" s="98" t="s">
        <v>233</v>
      </c>
      <c r="C59" s="9" t="s">
        <v>32</v>
      </c>
      <c r="D59" s="10">
        <v>1.44</v>
      </c>
      <c r="E59" s="10">
        <v>0.36</v>
      </c>
      <c r="F59" s="10">
        <v>12.48</v>
      </c>
      <c r="G59" s="10">
        <v>59.4</v>
      </c>
      <c r="H59" s="10">
        <v>0</v>
      </c>
      <c r="I59" s="11"/>
    </row>
    <row r="60" spans="1:9">
      <c r="A60" s="135" t="s">
        <v>119</v>
      </c>
      <c r="B60" s="136"/>
      <c r="C60" s="36">
        <v>660</v>
      </c>
      <c r="D60" s="36">
        <f>SUM(D29,D34,D42,D51,D54,D58,)</f>
        <v>21.599999999999998</v>
      </c>
      <c r="E60" s="36">
        <f t="shared" ref="E60:H60" si="14">SUM(E29,E32,E40,E49,E54,E58,)</f>
        <v>2.4799999999999995</v>
      </c>
      <c r="F60" s="36">
        <f t="shared" si="14"/>
        <v>28.07</v>
      </c>
      <c r="G60" s="36">
        <f t="shared" si="14"/>
        <v>147.44</v>
      </c>
      <c r="H60" s="36">
        <f t="shared" si="14"/>
        <v>7.3000000000000007</v>
      </c>
      <c r="I60" s="37"/>
    </row>
    <row r="61" spans="1:9">
      <c r="A61" s="6" t="s">
        <v>242</v>
      </c>
      <c r="B61" s="97" t="s">
        <v>243</v>
      </c>
      <c r="C61" s="7" t="s">
        <v>151</v>
      </c>
      <c r="D61" s="7">
        <f>SUM(D62:D72)</f>
        <v>5.13</v>
      </c>
      <c r="E61" s="7">
        <f t="shared" ref="E61:H61" si="15">SUM(E62:E72)</f>
        <v>2.33</v>
      </c>
      <c r="F61" s="7">
        <f t="shared" si="15"/>
        <v>31.360000000000007</v>
      </c>
      <c r="G61" s="7">
        <f t="shared" si="15"/>
        <v>166.85</v>
      </c>
      <c r="H61" s="7">
        <f t="shared" si="15"/>
        <v>0</v>
      </c>
      <c r="I61" s="8" t="s">
        <v>244</v>
      </c>
    </row>
    <row r="62" spans="1:9">
      <c r="A62" s="107"/>
      <c r="B62" s="98" t="s">
        <v>75</v>
      </c>
      <c r="C62" s="9" t="s">
        <v>260</v>
      </c>
      <c r="D62" s="10">
        <v>0</v>
      </c>
      <c r="E62" s="10">
        <v>0</v>
      </c>
      <c r="F62" s="10">
        <v>0</v>
      </c>
      <c r="G62" s="10">
        <v>0</v>
      </c>
      <c r="H62" s="10">
        <v>0</v>
      </c>
      <c r="I62" s="11"/>
    </row>
    <row r="63" spans="1:9" ht="15.75" customHeight="1">
      <c r="A63" s="107"/>
      <c r="B63" s="98" t="s">
        <v>246</v>
      </c>
      <c r="C63" s="9" t="s">
        <v>143</v>
      </c>
      <c r="D63" s="10">
        <v>0.15</v>
      </c>
      <c r="E63" s="10">
        <v>0.03</v>
      </c>
      <c r="F63" s="10">
        <v>0.1</v>
      </c>
      <c r="G63" s="10">
        <v>1.31</v>
      </c>
      <c r="H63" s="10">
        <v>0</v>
      </c>
      <c r="I63" s="11"/>
    </row>
    <row r="64" spans="1:9" ht="15.75" customHeight="1">
      <c r="A64" s="107"/>
      <c r="B64" s="98" t="s">
        <v>248</v>
      </c>
      <c r="C64" s="9" t="s">
        <v>261</v>
      </c>
      <c r="D64" s="10">
        <v>4.29</v>
      </c>
      <c r="E64" s="10">
        <v>0.52</v>
      </c>
      <c r="F64" s="10">
        <v>27.78</v>
      </c>
      <c r="G64" s="10">
        <v>132.72</v>
      </c>
      <c r="H64" s="10">
        <v>0</v>
      </c>
      <c r="I64" s="11"/>
    </row>
    <row r="65" spans="1:9" ht="18" customHeight="1">
      <c r="A65" s="107"/>
      <c r="B65" s="98" t="s">
        <v>248</v>
      </c>
      <c r="C65" s="9" t="s">
        <v>262</v>
      </c>
      <c r="D65" s="10">
        <v>0.2</v>
      </c>
      <c r="E65" s="10">
        <v>0.02</v>
      </c>
      <c r="F65" s="10">
        <v>1.3</v>
      </c>
      <c r="G65" s="10">
        <v>6.23</v>
      </c>
      <c r="H65" s="10">
        <v>0</v>
      </c>
      <c r="I65" s="11"/>
    </row>
    <row r="66" spans="1:9">
      <c r="A66" s="107"/>
      <c r="B66" s="98" t="s">
        <v>14</v>
      </c>
      <c r="C66" s="9" t="s">
        <v>263</v>
      </c>
      <c r="D66" s="10">
        <v>0.02</v>
      </c>
      <c r="E66" s="10">
        <v>1.07</v>
      </c>
      <c r="F66" s="10">
        <v>0.03</v>
      </c>
      <c r="G66" s="10">
        <v>9.83</v>
      </c>
      <c r="H66" s="10">
        <v>0</v>
      </c>
      <c r="I66" s="11"/>
    </row>
    <row r="67" spans="1:9">
      <c r="A67" s="107"/>
      <c r="B67" s="98" t="s">
        <v>252</v>
      </c>
      <c r="C67" s="9" t="s">
        <v>264</v>
      </c>
      <c r="D67" s="10">
        <v>0</v>
      </c>
      <c r="E67" s="10">
        <v>0</v>
      </c>
      <c r="F67" s="10">
        <v>0</v>
      </c>
      <c r="G67" s="10">
        <v>0</v>
      </c>
      <c r="H67" s="10">
        <v>0</v>
      </c>
      <c r="I67" s="11"/>
    </row>
    <row r="68" spans="1:9">
      <c r="A68" s="107"/>
      <c r="B68" s="98" t="s">
        <v>254</v>
      </c>
      <c r="C68" s="9" t="s">
        <v>84</v>
      </c>
      <c r="D68" s="10">
        <v>0.25</v>
      </c>
      <c r="E68" s="10">
        <v>0.23</v>
      </c>
      <c r="F68" s="10">
        <v>0.01</v>
      </c>
      <c r="G68" s="10">
        <v>3.14</v>
      </c>
      <c r="H68" s="10">
        <v>0</v>
      </c>
      <c r="I68" s="11"/>
    </row>
    <row r="69" spans="1:9">
      <c r="A69" s="107"/>
      <c r="B69" s="98" t="s">
        <v>254</v>
      </c>
      <c r="C69" s="9" t="s">
        <v>263</v>
      </c>
      <c r="D69" s="10">
        <v>0.22</v>
      </c>
      <c r="E69" s="10">
        <v>0.2</v>
      </c>
      <c r="F69" s="10">
        <v>0.01</v>
      </c>
      <c r="G69" s="10">
        <v>2.73</v>
      </c>
      <c r="H69" s="10">
        <v>0</v>
      </c>
      <c r="I69" s="11"/>
    </row>
    <row r="70" spans="1:9">
      <c r="A70" s="107"/>
      <c r="B70" s="98" t="s">
        <v>256</v>
      </c>
      <c r="C70" s="9" t="s">
        <v>265</v>
      </c>
      <c r="D70" s="10">
        <v>0</v>
      </c>
      <c r="E70" s="10">
        <v>0.26</v>
      </c>
      <c r="F70" s="10">
        <v>0</v>
      </c>
      <c r="G70" s="10">
        <v>2.37</v>
      </c>
      <c r="H70" s="10">
        <v>0</v>
      </c>
      <c r="I70" s="11"/>
    </row>
    <row r="71" spans="1:9" ht="15" customHeight="1">
      <c r="A71" s="107"/>
      <c r="B71" s="98" t="s">
        <v>101</v>
      </c>
      <c r="C71" s="9" t="s">
        <v>266</v>
      </c>
      <c r="D71" s="10">
        <v>0</v>
      </c>
      <c r="E71" s="10">
        <v>0</v>
      </c>
      <c r="F71" s="10">
        <v>0</v>
      </c>
      <c r="G71" s="10">
        <v>0</v>
      </c>
      <c r="H71" s="10">
        <v>0</v>
      </c>
      <c r="I71" s="11"/>
    </row>
    <row r="72" spans="1:9">
      <c r="A72" s="107"/>
      <c r="B72" s="98" t="s">
        <v>102</v>
      </c>
      <c r="C72" s="9" t="s">
        <v>267</v>
      </c>
      <c r="D72" s="10">
        <v>0</v>
      </c>
      <c r="E72" s="10">
        <v>0</v>
      </c>
      <c r="F72" s="10">
        <v>2.13</v>
      </c>
      <c r="G72" s="10">
        <v>8.52</v>
      </c>
      <c r="H72" s="10">
        <v>0</v>
      </c>
      <c r="I72" s="11"/>
    </row>
    <row r="73" spans="1:9" ht="15.75" customHeight="1">
      <c r="A73" s="6" t="s">
        <v>242</v>
      </c>
      <c r="B73" s="97" t="s">
        <v>276</v>
      </c>
      <c r="C73" s="7" t="s">
        <v>87</v>
      </c>
      <c r="D73" s="7">
        <f>SUM(D74:D75)</f>
        <v>5.24</v>
      </c>
      <c r="E73" s="7">
        <f t="shared" ref="E73:H73" si="16">SUM(E74:E75)</f>
        <v>1.75</v>
      </c>
      <c r="F73" s="7">
        <f t="shared" si="16"/>
        <v>10.57</v>
      </c>
      <c r="G73" s="7">
        <f t="shared" si="16"/>
        <v>84.2</v>
      </c>
      <c r="H73" s="7">
        <f t="shared" si="16"/>
        <v>1.222</v>
      </c>
      <c r="I73" s="8" t="s">
        <v>277</v>
      </c>
    </row>
    <row r="74" spans="1:9">
      <c r="A74" s="107"/>
      <c r="B74" s="98" t="s">
        <v>278</v>
      </c>
      <c r="C74" s="10" t="s">
        <v>283</v>
      </c>
      <c r="D74" s="10">
        <v>0</v>
      </c>
      <c r="E74" s="10">
        <v>0</v>
      </c>
      <c r="F74" s="10">
        <v>3.59</v>
      </c>
      <c r="G74" s="10">
        <v>14.36</v>
      </c>
      <c r="H74" s="10">
        <v>0</v>
      </c>
      <c r="I74" s="11"/>
    </row>
    <row r="75" spans="1:9" ht="15.75" thickBot="1">
      <c r="A75" s="108"/>
      <c r="B75" s="99" t="s">
        <v>280</v>
      </c>
      <c r="C75" s="45" t="s">
        <v>284</v>
      </c>
      <c r="D75" s="46">
        <v>5.24</v>
      </c>
      <c r="E75" s="46">
        <v>1.75</v>
      </c>
      <c r="F75" s="46">
        <v>6.98</v>
      </c>
      <c r="G75" s="46">
        <v>69.84</v>
      </c>
      <c r="H75" s="46">
        <v>1.222</v>
      </c>
      <c r="I75" s="47"/>
    </row>
    <row r="76" spans="1:9">
      <c r="A76" s="137" t="s">
        <v>119</v>
      </c>
      <c r="B76" s="138"/>
      <c r="C76" s="48">
        <v>260</v>
      </c>
      <c r="D76" s="48">
        <f>SUM(D61,D73,)</f>
        <v>10.370000000000001</v>
      </c>
      <c r="E76" s="48">
        <f t="shared" ref="E76:H76" si="17">SUM(E61,E73,)</f>
        <v>4.08</v>
      </c>
      <c r="F76" s="48">
        <f t="shared" si="17"/>
        <v>41.930000000000007</v>
      </c>
      <c r="G76" s="48">
        <f t="shared" si="17"/>
        <v>251.05</v>
      </c>
      <c r="H76" s="48">
        <f t="shared" si="17"/>
        <v>1.222</v>
      </c>
      <c r="I76" s="49"/>
    </row>
    <row r="77" spans="1:9" ht="16.5" thickBot="1">
      <c r="A77" s="139" t="s">
        <v>282</v>
      </c>
      <c r="B77" s="140"/>
      <c r="C77" s="50">
        <f>SUM(C25,C28,C60,C76,)</f>
        <v>1522</v>
      </c>
      <c r="D77" s="50">
        <f>SUM(D25,D28,D60,D76,)</f>
        <v>44.89</v>
      </c>
      <c r="E77" s="50">
        <f t="shared" ref="E77:H77" si="18">SUM(E25,E28,E60,E76,)</f>
        <v>23.690000000000005</v>
      </c>
      <c r="F77" s="50">
        <f t="shared" si="18"/>
        <v>141.85</v>
      </c>
      <c r="G77" s="50">
        <f t="shared" si="18"/>
        <v>902.99</v>
      </c>
      <c r="H77" s="50">
        <f t="shared" si="18"/>
        <v>14.537000000000001</v>
      </c>
      <c r="I77" s="51"/>
    </row>
    <row r="79" spans="1:9" s="95" customFormat="1">
      <c r="A79" s="100"/>
      <c r="B79" s="100"/>
    </row>
    <row r="80" spans="1:9" s="95" customFormat="1">
      <c r="A80" s="100"/>
      <c r="B80" s="100"/>
    </row>
    <row r="81" spans="1:2" s="95" customFormat="1">
      <c r="A81" s="100"/>
      <c r="B81" s="100"/>
    </row>
    <row r="82" spans="1:2" s="95" customFormat="1">
      <c r="A82" s="100"/>
      <c r="B82" s="100"/>
    </row>
    <row r="83" spans="1:2" s="95" customFormat="1">
      <c r="A83" s="100"/>
      <c r="B83" s="100"/>
    </row>
    <row r="84" spans="1:2" s="95" customFormat="1">
      <c r="A84" s="100"/>
      <c r="B84" s="100"/>
    </row>
    <row r="85" spans="1:2" s="95" customFormat="1">
      <c r="A85" s="100"/>
      <c r="B85" s="100"/>
    </row>
    <row r="86" spans="1:2" s="95" customFormat="1">
      <c r="A86" s="100"/>
      <c r="B86" s="100"/>
    </row>
    <row r="87" spans="1:2" s="95" customFormat="1">
      <c r="A87" s="100"/>
      <c r="B87" s="100"/>
    </row>
    <row r="88" spans="1:2" s="95" customFormat="1">
      <c r="A88" s="100"/>
      <c r="B88" s="100"/>
    </row>
    <row r="89" spans="1:2" s="95" customFormat="1">
      <c r="A89" s="100"/>
      <c r="B89" s="100"/>
    </row>
    <row r="90" spans="1:2" s="95" customFormat="1">
      <c r="A90" s="100"/>
      <c r="B90" s="100"/>
    </row>
    <row r="91" spans="1:2" s="95" customFormat="1">
      <c r="A91" s="100"/>
      <c r="B91" s="100"/>
    </row>
    <row r="92" spans="1:2" s="95" customFormat="1">
      <c r="A92" s="100"/>
      <c r="B92" s="100"/>
    </row>
    <row r="93" spans="1:2" s="95" customFormat="1">
      <c r="A93" s="100"/>
      <c r="B93" s="100"/>
    </row>
    <row r="94" spans="1:2" s="95" customFormat="1">
      <c r="A94" s="100"/>
      <c r="B94" s="100"/>
    </row>
    <row r="95" spans="1:2" s="95" customFormat="1">
      <c r="A95" s="100"/>
      <c r="B95" s="100"/>
    </row>
    <row r="96" spans="1:2" s="95" customFormat="1">
      <c r="A96" s="100"/>
      <c r="B96" s="100"/>
    </row>
    <row r="97" spans="1:2" s="95" customFormat="1">
      <c r="A97" s="100"/>
      <c r="B97" s="100"/>
    </row>
    <row r="98" spans="1:2" s="95" customFormat="1">
      <c r="A98" s="100"/>
      <c r="B98" s="100"/>
    </row>
    <row r="99" spans="1:2" s="95" customFormat="1">
      <c r="A99" s="100"/>
      <c r="B99" s="100"/>
    </row>
    <row r="100" spans="1:2" s="95" customFormat="1">
      <c r="A100" s="100"/>
      <c r="B100" s="100"/>
    </row>
    <row r="101" spans="1:2" s="95" customFormat="1">
      <c r="A101" s="100"/>
      <c r="B101" s="100"/>
    </row>
    <row r="102" spans="1:2" s="95" customFormat="1">
      <c r="A102" s="100"/>
      <c r="B102" s="100"/>
    </row>
    <row r="103" spans="1:2" s="95" customFormat="1">
      <c r="A103" s="100"/>
      <c r="B103" s="100"/>
    </row>
    <row r="104" spans="1:2" s="95" customFormat="1">
      <c r="A104" s="100"/>
      <c r="B104" s="100"/>
    </row>
    <row r="105" spans="1:2" s="95" customFormat="1">
      <c r="A105" s="100"/>
      <c r="B105" s="100"/>
    </row>
    <row r="106" spans="1:2" s="95" customFormat="1">
      <c r="A106" s="100"/>
      <c r="B106" s="100"/>
    </row>
    <row r="107" spans="1:2" s="95" customFormat="1">
      <c r="A107" s="100"/>
      <c r="B107" s="100"/>
    </row>
    <row r="108" spans="1:2" s="95" customFormat="1">
      <c r="A108" s="100"/>
      <c r="B108" s="100"/>
    </row>
    <row r="109" spans="1:2" s="95" customFormat="1">
      <c r="A109" s="100"/>
      <c r="B109" s="100"/>
    </row>
    <row r="110" spans="1:2" s="95" customFormat="1">
      <c r="A110" s="100"/>
      <c r="B110" s="100"/>
    </row>
    <row r="111" spans="1:2" s="95" customFormat="1">
      <c r="A111" s="100"/>
      <c r="B111" s="100"/>
    </row>
    <row r="112" spans="1:2" s="95" customFormat="1">
      <c r="A112" s="100"/>
      <c r="B112" s="100"/>
    </row>
    <row r="114" spans="1:9" ht="15.75" thickBot="1"/>
    <row r="115" spans="1:9">
      <c r="A115" s="150" t="s">
        <v>2</v>
      </c>
      <c r="B115" s="152" t="s">
        <v>3</v>
      </c>
      <c r="C115" s="154" t="s">
        <v>4</v>
      </c>
      <c r="D115" s="122" t="s">
        <v>5</v>
      </c>
      <c r="E115" s="122"/>
      <c r="F115" s="122"/>
      <c r="G115" s="122" t="s">
        <v>6</v>
      </c>
      <c r="H115" s="144" t="s">
        <v>7</v>
      </c>
      <c r="I115" s="146" t="s">
        <v>8</v>
      </c>
    </row>
    <row r="116" spans="1:9" ht="15.75" thickBot="1">
      <c r="A116" s="151"/>
      <c r="B116" s="153"/>
      <c r="C116" s="155"/>
      <c r="D116" s="4" t="s">
        <v>9</v>
      </c>
      <c r="E116" s="4" t="s">
        <v>10</v>
      </c>
      <c r="F116" s="4" t="s">
        <v>11</v>
      </c>
      <c r="G116" s="143"/>
      <c r="H116" s="145"/>
      <c r="I116" s="147"/>
    </row>
    <row r="117" spans="1:9">
      <c r="A117" s="137" t="s">
        <v>301</v>
      </c>
      <c r="B117" s="148"/>
      <c r="C117" s="148"/>
      <c r="D117" s="148"/>
      <c r="E117" s="148"/>
      <c r="F117" s="148"/>
      <c r="G117" s="148"/>
      <c r="H117" s="148"/>
      <c r="I117" s="149"/>
    </row>
    <row r="118" spans="1:9">
      <c r="A118" s="6" t="s">
        <v>13</v>
      </c>
      <c r="B118" s="97" t="s">
        <v>14</v>
      </c>
      <c r="C118" s="7" t="s">
        <v>29</v>
      </c>
      <c r="D118" s="7">
        <f>SUM(D119)</f>
        <v>0.09</v>
      </c>
      <c r="E118" s="7">
        <f t="shared" ref="E118:H118" si="19">SUM(E119)</f>
        <v>4.3</v>
      </c>
      <c r="F118" s="7">
        <f t="shared" si="19"/>
        <v>0.12</v>
      </c>
      <c r="G118" s="7">
        <f t="shared" si="19"/>
        <v>39.619999999999997</v>
      </c>
      <c r="H118" s="7">
        <f t="shared" si="19"/>
        <v>0</v>
      </c>
      <c r="I118" s="8" t="s">
        <v>16</v>
      </c>
    </row>
    <row r="119" spans="1:9">
      <c r="A119" s="107"/>
      <c r="B119" s="98" t="s">
        <v>14</v>
      </c>
      <c r="C119" s="9" t="s">
        <v>30</v>
      </c>
      <c r="D119" s="10">
        <v>0.09</v>
      </c>
      <c r="E119" s="10">
        <v>4.3</v>
      </c>
      <c r="F119" s="10">
        <v>0.12</v>
      </c>
      <c r="G119" s="10">
        <v>39.619999999999997</v>
      </c>
      <c r="H119" s="10">
        <v>0</v>
      </c>
      <c r="I119" s="11"/>
    </row>
    <row r="120" spans="1:9">
      <c r="A120" s="6" t="s">
        <v>13</v>
      </c>
      <c r="B120" s="97" t="s">
        <v>23</v>
      </c>
      <c r="C120" s="7" t="s">
        <v>31</v>
      </c>
      <c r="D120" s="7">
        <f>SUM(D121)</f>
        <v>2.64</v>
      </c>
      <c r="E120" s="7">
        <f t="shared" ref="E120:H120" si="20">SUM(E121)</f>
        <v>0.36</v>
      </c>
      <c r="F120" s="7">
        <f t="shared" si="20"/>
        <v>15.2</v>
      </c>
      <c r="G120" s="7">
        <f t="shared" si="20"/>
        <v>79.599999999999994</v>
      </c>
      <c r="H120" s="7">
        <f t="shared" si="20"/>
        <v>0</v>
      </c>
      <c r="I120" s="8" t="s">
        <v>25</v>
      </c>
    </row>
    <row r="121" spans="1:9">
      <c r="A121" s="107"/>
      <c r="B121" s="98" t="s">
        <v>26</v>
      </c>
      <c r="C121" s="9" t="s">
        <v>32</v>
      </c>
      <c r="D121" s="10">
        <v>2.64</v>
      </c>
      <c r="E121" s="10">
        <v>0.36</v>
      </c>
      <c r="F121" s="10">
        <v>15.2</v>
      </c>
      <c r="G121" s="10">
        <v>79.599999999999994</v>
      </c>
      <c r="H121" s="10">
        <v>0</v>
      </c>
      <c r="I121" s="11"/>
    </row>
    <row r="122" spans="1:9">
      <c r="A122" s="6" t="s">
        <v>13</v>
      </c>
      <c r="B122" s="97" t="s">
        <v>290</v>
      </c>
      <c r="C122" s="7" t="s">
        <v>138</v>
      </c>
      <c r="D122" s="7">
        <f>SUM(D123)</f>
        <v>0.4</v>
      </c>
      <c r="E122" s="7">
        <f t="shared" ref="E122:H122" si="21">SUM(E123)</f>
        <v>0.05</v>
      </c>
      <c r="F122" s="7">
        <f t="shared" si="21"/>
        <v>1.25</v>
      </c>
      <c r="G122" s="7">
        <f t="shared" si="21"/>
        <v>7</v>
      </c>
      <c r="H122" s="7">
        <f t="shared" si="21"/>
        <v>5</v>
      </c>
      <c r="I122" s="8" t="s">
        <v>291</v>
      </c>
    </row>
    <row r="123" spans="1:9">
      <c r="A123" s="107"/>
      <c r="B123" s="98" t="s">
        <v>292</v>
      </c>
      <c r="C123" s="9" t="s">
        <v>302</v>
      </c>
      <c r="D123" s="10">
        <v>0.4</v>
      </c>
      <c r="E123" s="10">
        <v>0.05</v>
      </c>
      <c r="F123" s="10">
        <v>1.25</v>
      </c>
      <c r="G123" s="10">
        <v>7</v>
      </c>
      <c r="H123" s="10">
        <v>5</v>
      </c>
      <c r="I123" s="11"/>
    </row>
    <row r="124" spans="1:9">
      <c r="A124" s="6" t="s">
        <v>13</v>
      </c>
      <c r="B124" s="97" t="s">
        <v>294</v>
      </c>
      <c r="C124" s="7" t="s">
        <v>73</v>
      </c>
      <c r="D124" s="7">
        <f>SUM(D125:D128)</f>
        <v>12.19</v>
      </c>
      <c r="E124" s="7">
        <f t="shared" ref="E124:H124" si="22">SUM(E125:E128)</f>
        <v>14.27</v>
      </c>
      <c r="F124" s="7">
        <f t="shared" si="22"/>
        <v>4.83</v>
      </c>
      <c r="G124" s="7">
        <f t="shared" si="22"/>
        <v>197.22</v>
      </c>
      <c r="H124" s="7">
        <f t="shared" si="22"/>
        <v>1.17</v>
      </c>
      <c r="I124" s="8" t="s">
        <v>295</v>
      </c>
    </row>
    <row r="125" spans="1:9">
      <c r="A125" s="107"/>
      <c r="B125" s="98" t="s">
        <v>14</v>
      </c>
      <c r="C125" s="9" t="s">
        <v>116</v>
      </c>
      <c r="D125" s="10">
        <v>0.06</v>
      </c>
      <c r="E125" s="10">
        <v>2.77</v>
      </c>
      <c r="F125" s="10">
        <v>0.08</v>
      </c>
      <c r="G125" s="10">
        <v>25.47</v>
      </c>
      <c r="H125" s="10">
        <v>0</v>
      </c>
      <c r="I125" s="11"/>
    </row>
    <row r="126" spans="1:9">
      <c r="A126" s="107"/>
      <c r="B126" s="98" t="s">
        <v>103</v>
      </c>
      <c r="C126" s="9" t="s">
        <v>303</v>
      </c>
      <c r="D126" s="10">
        <v>2.61</v>
      </c>
      <c r="E126" s="10">
        <v>2.88</v>
      </c>
      <c r="F126" s="10">
        <v>4.2300000000000004</v>
      </c>
      <c r="G126" s="10">
        <v>54</v>
      </c>
      <c r="H126" s="10">
        <v>1.17</v>
      </c>
      <c r="I126" s="11"/>
    </row>
    <row r="127" spans="1:9" ht="16.5" customHeight="1">
      <c r="A127" s="107"/>
      <c r="B127" s="98" t="s">
        <v>101</v>
      </c>
      <c r="C127" s="9" t="s">
        <v>117</v>
      </c>
      <c r="D127" s="10">
        <v>0</v>
      </c>
      <c r="E127" s="10">
        <v>0</v>
      </c>
      <c r="F127" s="10">
        <v>0</v>
      </c>
      <c r="G127" s="10">
        <v>0</v>
      </c>
      <c r="H127" s="10">
        <v>0</v>
      </c>
      <c r="I127" s="11"/>
    </row>
    <row r="128" spans="1:9">
      <c r="A128" s="107"/>
      <c r="B128" s="98" t="s">
        <v>299</v>
      </c>
      <c r="C128" s="9" t="s">
        <v>304</v>
      </c>
      <c r="D128" s="10">
        <v>9.52</v>
      </c>
      <c r="E128" s="10">
        <v>8.6199999999999992</v>
      </c>
      <c r="F128" s="10">
        <v>0.52</v>
      </c>
      <c r="G128" s="10">
        <v>117.75</v>
      </c>
      <c r="H128" s="10">
        <v>0</v>
      </c>
      <c r="I128" s="11"/>
    </row>
    <row r="129" spans="1:9" ht="15.75" customHeight="1">
      <c r="A129" s="6" t="s">
        <v>13</v>
      </c>
      <c r="B129" s="97" t="s">
        <v>305</v>
      </c>
      <c r="C129" s="7" t="s">
        <v>87</v>
      </c>
      <c r="D129" s="7">
        <f>SUM(D130:D133)</f>
        <v>4.32</v>
      </c>
      <c r="E129" s="7">
        <f t="shared" ref="E129:H129" si="23">SUM(E130:E133)</f>
        <v>4.75</v>
      </c>
      <c r="F129" s="7">
        <f t="shared" si="23"/>
        <v>14.95</v>
      </c>
      <c r="G129" s="7">
        <f t="shared" si="23"/>
        <v>120.99999999999999</v>
      </c>
      <c r="H129" s="7">
        <f t="shared" si="23"/>
        <v>1.825</v>
      </c>
      <c r="I129" s="8" t="s">
        <v>306</v>
      </c>
    </row>
    <row r="130" spans="1:9">
      <c r="A130" s="107"/>
      <c r="B130" s="98" t="s">
        <v>103</v>
      </c>
      <c r="C130" s="9" t="s">
        <v>307</v>
      </c>
      <c r="D130" s="10">
        <v>4.07</v>
      </c>
      <c r="E130" s="10">
        <v>4.49</v>
      </c>
      <c r="F130" s="10">
        <v>6.6</v>
      </c>
      <c r="G130" s="10">
        <v>84.24</v>
      </c>
      <c r="H130" s="10">
        <v>1.825</v>
      </c>
      <c r="I130" s="11"/>
    </row>
    <row r="131" spans="1:9">
      <c r="A131" s="107"/>
      <c r="B131" s="98" t="s">
        <v>104</v>
      </c>
      <c r="C131" s="9" t="s">
        <v>308</v>
      </c>
      <c r="D131" s="10">
        <v>0</v>
      </c>
      <c r="E131" s="10">
        <v>0</v>
      </c>
      <c r="F131" s="10">
        <v>0</v>
      </c>
      <c r="G131" s="10">
        <v>0</v>
      </c>
      <c r="H131" s="10">
        <v>0</v>
      </c>
      <c r="I131" s="11"/>
    </row>
    <row r="132" spans="1:9">
      <c r="A132" s="107"/>
      <c r="B132" s="98" t="s">
        <v>102</v>
      </c>
      <c r="C132" s="10" t="s">
        <v>309</v>
      </c>
      <c r="D132" s="10">
        <v>0</v>
      </c>
      <c r="E132" s="10">
        <v>0</v>
      </c>
      <c r="F132" s="10">
        <v>8.08</v>
      </c>
      <c r="G132" s="10">
        <v>32.299999999999997</v>
      </c>
      <c r="H132" s="10">
        <v>0</v>
      </c>
      <c r="I132" s="11"/>
    </row>
    <row r="133" spans="1:9">
      <c r="A133" s="107"/>
      <c r="B133" s="98" t="s">
        <v>310</v>
      </c>
      <c r="C133" s="9" t="s">
        <v>170</v>
      </c>
      <c r="D133" s="10">
        <v>0.25</v>
      </c>
      <c r="E133" s="10">
        <v>0.26</v>
      </c>
      <c r="F133" s="10">
        <v>0.27</v>
      </c>
      <c r="G133" s="10">
        <v>4.46</v>
      </c>
      <c r="H133" s="10">
        <v>0</v>
      </c>
      <c r="I133" s="11"/>
    </row>
    <row r="134" spans="1:9">
      <c r="A134" s="135" t="s">
        <v>119</v>
      </c>
      <c r="B134" s="136"/>
      <c r="C134" s="36">
        <v>427</v>
      </c>
      <c r="D134" s="36">
        <f>SUM(D118,D120,D122,D124,D129,)</f>
        <v>19.64</v>
      </c>
      <c r="E134" s="36">
        <f t="shared" ref="E134:H134" si="24">SUM(E118,E120,E122,E124,E129,)</f>
        <v>23.73</v>
      </c>
      <c r="F134" s="36">
        <f t="shared" si="24"/>
        <v>36.349999999999994</v>
      </c>
      <c r="G134" s="36">
        <f t="shared" si="24"/>
        <v>444.44</v>
      </c>
      <c r="H134" s="36">
        <f t="shared" si="24"/>
        <v>7.9950000000000001</v>
      </c>
      <c r="I134" s="37"/>
    </row>
    <row r="135" spans="1:9">
      <c r="A135" s="6" t="s">
        <v>120</v>
      </c>
      <c r="B135" s="97" t="s">
        <v>326</v>
      </c>
      <c r="C135" s="7" t="s">
        <v>331</v>
      </c>
      <c r="D135" s="7">
        <f>SUM(D136,)</f>
        <v>1.5</v>
      </c>
      <c r="E135" s="7">
        <f t="shared" ref="E135:H135" si="25">SUM(E136,)</f>
        <v>0.1</v>
      </c>
      <c r="F135" s="7">
        <f t="shared" si="25"/>
        <v>21</v>
      </c>
      <c r="G135" s="7">
        <f t="shared" si="25"/>
        <v>89</v>
      </c>
      <c r="H135" s="7">
        <f t="shared" si="25"/>
        <v>10</v>
      </c>
      <c r="I135" s="8" t="s">
        <v>328</v>
      </c>
    </row>
    <row r="136" spans="1:9">
      <c r="A136" s="107"/>
      <c r="B136" s="98" t="s">
        <v>329</v>
      </c>
      <c r="C136" s="9" t="s">
        <v>332</v>
      </c>
      <c r="D136" s="10">
        <v>1.5</v>
      </c>
      <c r="E136" s="10">
        <v>0.1</v>
      </c>
      <c r="F136" s="10">
        <v>21</v>
      </c>
      <c r="G136" s="10">
        <v>89</v>
      </c>
      <c r="H136" s="10">
        <v>10</v>
      </c>
      <c r="I136" s="11"/>
    </row>
    <row r="137" spans="1:9">
      <c r="A137" s="135" t="s">
        <v>119</v>
      </c>
      <c r="B137" s="136"/>
      <c r="C137" s="36">
        <v>100</v>
      </c>
      <c r="D137" s="36">
        <f>SUM(D135,)</f>
        <v>1.5</v>
      </c>
      <c r="E137" s="36">
        <f t="shared" ref="E137:H137" si="26">SUM(E135,)</f>
        <v>0.1</v>
      </c>
      <c r="F137" s="36">
        <f t="shared" si="26"/>
        <v>21</v>
      </c>
      <c r="G137" s="36">
        <f t="shared" si="26"/>
        <v>89</v>
      </c>
      <c r="H137" s="36">
        <f t="shared" si="26"/>
        <v>10</v>
      </c>
      <c r="I137" s="37"/>
    </row>
    <row r="138" spans="1:9" ht="16.5" customHeight="1">
      <c r="A138" s="6" t="s">
        <v>114</v>
      </c>
      <c r="B138" s="97" t="s">
        <v>348</v>
      </c>
      <c r="C138" s="7" t="s">
        <v>138</v>
      </c>
      <c r="D138" s="7">
        <f>SUM(D139:D145)</f>
        <v>0.55000000000000004</v>
      </c>
      <c r="E138" s="7">
        <f t="shared" ref="E138:H138" si="27">SUM(E139:E145)</f>
        <v>3.58</v>
      </c>
      <c r="F138" s="7">
        <f t="shared" si="27"/>
        <v>3.83</v>
      </c>
      <c r="G138" s="7">
        <f t="shared" si="27"/>
        <v>50.35</v>
      </c>
      <c r="H138" s="7">
        <f t="shared" si="27"/>
        <v>10.85</v>
      </c>
      <c r="I138" s="8" t="s">
        <v>15</v>
      </c>
    </row>
    <row r="139" spans="1:9">
      <c r="A139" s="107"/>
      <c r="B139" s="98" t="s">
        <v>188</v>
      </c>
      <c r="C139" s="9" t="s">
        <v>358</v>
      </c>
      <c r="D139" s="10">
        <v>0.31</v>
      </c>
      <c r="E139" s="10">
        <v>0.02</v>
      </c>
      <c r="F139" s="10">
        <v>0.8</v>
      </c>
      <c r="G139" s="10">
        <v>4.76</v>
      </c>
      <c r="H139" s="10">
        <v>7.65</v>
      </c>
      <c r="I139" s="11"/>
    </row>
    <row r="140" spans="1:9">
      <c r="A140" s="107"/>
      <c r="B140" s="98" t="s">
        <v>350</v>
      </c>
      <c r="C140" s="9" t="s">
        <v>359</v>
      </c>
      <c r="D140" s="10">
        <v>0.05</v>
      </c>
      <c r="E140" s="10">
        <v>0.05</v>
      </c>
      <c r="F140" s="10">
        <v>1.18</v>
      </c>
      <c r="G140" s="10">
        <v>5.64</v>
      </c>
      <c r="H140" s="10">
        <v>1.2</v>
      </c>
      <c r="I140" s="11"/>
    </row>
    <row r="141" spans="1:9">
      <c r="A141" s="107"/>
      <c r="B141" s="98" t="s">
        <v>153</v>
      </c>
      <c r="C141" s="9" t="s">
        <v>360</v>
      </c>
      <c r="D141" s="10">
        <v>0.13</v>
      </c>
      <c r="E141" s="10">
        <v>0.01</v>
      </c>
      <c r="F141" s="10">
        <v>0.69</v>
      </c>
      <c r="G141" s="10">
        <v>3.5</v>
      </c>
      <c r="H141" s="10">
        <v>0.5</v>
      </c>
      <c r="I141" s="11"/>
    </row>
    <row r="142" spans="1:9">
      <c r="A142" s="107"/>
      <c r="B142" s="98" t="s">
        <v>256</v>
      </c>
      <c r="C142" s="9" t="s">
        <v>361</v>
      </c>
      <c r="D142" s="10">
        <v>0</v>
      </c>
      <c r="E142" s="10">
        <v>3.5</v>
      </c>
      <c r="F142" s="10">
        <v>0</v>
      </c>
      <c r="G142" s="10">
        <v>31.46</v>
      </c>
      <c r="H142" s="10">
        <v>0</v>
      </c>
      <c r="I142" s="11"/>
    </row>
    <row r="143" spans="1:9" ht="18" customHeight="1">
      <c r="A143" s="107"/>
      <c r="B143" s="98" t="s">
        <v>101</v>
      </c>
      <c r="C143" s="9" t="s">
        <v>362</v>
      </c>
      <c r="D143" s="10">
        <v>0</v>
      </c>
      <c r="E143" s="10">
        <v>0</v>
      </c>
      <c r="F143" s="10">
        <v>0</v>
      </c>
      <c r="G143" s="10">
        <v>0</v>
      </c>
      <c r="H143" s="10">
        <v>0</v>
      </c>
      <c r="I143" s="11"/>
    </row>
    <row r="144" spans="1:9">
      <c r="A144" s="107"/>
      <c r="B144" s="98" t="s">
        <v>102</v>
      </c>
      <c r="C144" s="9" t="s">
        <v>363</v>
      </c>
      <c r="D144" s="10">
        <v>0</v>
      </c>
      <c r="E144" s="10">
        <v>0</v>
      </c>
      <c r="F144" s="10">
        <v>1</v>
      </c>
      <c r="G144" s="10">
        <v>3.99</v>
      </c>
      <c r="H144" s="10">
        <v>0</v>
      </c>
      <c r="I144" s="11"/>
    </row>
    <row r="145" spans="1:9">
      <c r="A145" s="107"/>
      <c r="B145" s="98" t="s">
        <v>356</v>
      </c>
      <c r="C145" s="9" t="s">
        <v>364</v>
      </c>
      <c r="D145" s="10">
        <v>0.06</v>
      </c>
      <c r="E145" s="10">
        <v>0</v>
      </c>
      <c r="F145" s="10">
        <v>0.16</v>
      </c>
      <c r="G145" s="10">
        <v>1</v>
      </c>
      <c r="H145" s="10">
        <v>1.5</v>
      </c>
      <c r="I145" s="11"/>
    </row>
    <row r="146" spans="1:9">
      <c r="A146" s="6" t="s">
        <v>114</v>
      </c>
      <c r="B146" s="97" t="s">
        <v>370</v>
      </c>
      <c r="C146" s="7" t="s">
        <v>374</v>
      </c>
      <c r="D146" s="7">
        <f>SUM(D147:D152)</f>
        <v>5.77</v>
      </c>
      <c r="E146" s="7">
        <f t="shared" ref="E146:H146" si="28">SUM(E147:E152)</f>
        <v>0.62</v>
      </c>
      <c r="F146" s="7">
        <f t="shared" si="28"/>
        <v>18.009999999999998</v>
      </c>
      <c r="G146" s="7">
        <f t="shared" si="28"/>
        <v>101</v>
      </c>
      <c r="H146" s="7">
        <f t="shared" si="28"/>
        <v>6.2399999999999993</v>
      </c>
      <c r="I146" s="8" t="s">
        <v>371</v>
      </c>
    </row>
    <row r="147" spans="1:9">
      <c r="A147" s="107"/>
      <c r="B147" s="98" t="s">
        <v>190</v>
      </c>
      <c r="C147" s="9" t="s">
        <v>375</v>
      </c>
      <c r="D147" s="10">
        <v>0.56000000000000005</v>
      </c>
      <c r="E147" s="10">
        <v>0.11</v>
      </c>
      <c r="F147" s="10">
        <v>4.5599999999999996</v>
      </c>
      <c r="G147" s="10">
        <v>21.56</v>
      </c>
      <c r="H147" s="10">
        <v>5.6</v>
      </c>
      <c r="I147" s="11"/>
    </row>
    <row r="148" spans="1:9">
      <c r="A148" s="107"/>
      <c r="B148" s="98" t="s">
        <v>153</v>
      </c>
      <c r="C148" s="9" t="s">
        <v>154</v>
      </c>
      <c r="D148" s="10">
        <v>0.17</v>
      </c>
      <c r="E148" s="10">
        <v>0.01</v>
      </c>
      <c r="F148" s="10">
        <v>0.88</v>
      </c>
      <c r="G148" s="10">
        <v>4.4800000000000004</v>
      </c>
      <c r="H148" s="10">
        <v>0.64</v>
      </c>
      <c r="I148" s="11"/>
    </row>
    <row r="149" spans="1:9">
      <c r="A149" s="107"/>
      <c r="B149" s="98" t="s">
        <v>157</v>
      </c>
      <c r="C149" s="9" t="s">
        <v>376</v>
      </c>
      <c r="D149" s="10">
        <v>0.12</v>
      </c>
      <c r="E149" s="10">
        <v>0.02</v>
      </c>
      <c r="F149" s="10">
        <v>0.69</v>
      </c>
      <c r="G149" s="10">
        <v>3.44</v>
      </c>
      <c r="H149" s="10">
        <v>0</v>
      </c>
      <c r="I149" s="11"/>
    </row>
    <row r="150" spans="1:9">
      <c r="A150" s="107"/>
      <c r="B150" s="98" t="s">
        <v>104</v>
      </c>
      <c r="C150" s="9" t="s">
        <v>377</v>
      </c>
      <c r="D150" s="10">
        <v>0</v>
      </c>
      <c r="E150" s="10">
        <v>0</v>
      </c>
      <c r="F150" s="10">
        <v>0</v>
      </c>
      <c r="G150" s="10">
        <v>0</v>
      </c>
      <c r="H150" s="10">
        <v>0</v>
      </c>
      <c r="I150" s="11"/>
    </row>
    <row r="151" spans="1:9" ht="16.5" customHeight="1">
      <c r="A151" s="107"/>
      <c r="B151" s="98" t="s">
        <v>101</v>
      </c>
      <c r="C151" s="9" t="s">
        <v>378</v>
      </c>
      <c r="D151" s="10">
        <v>0</v>
      </c>
      <c r="E151" s="10">
        <v>0</v>
      </c>
      <c r="F151" s="10">
        <v>0</v>
      </c>
      <c r="G151" s="10">
        <v>0</v>
      </c>
      <c r="H151" s="10">
        <v>0</v>
      </c>
      <c r="I151" s="11"/>
    </row>
    <row r="152" spans="1:9">
      <c r="A152" s="107"/>
      <c r="B152" s="98" t="s">
        <v>373</v>
      </c>
      <c r="C152" s="9" t="s">
        <v>379</v>
      </c>
      <c r="D152" s="10">
        <v>4.92</v>
      </c>
      <c r="E152" s="10">
        <v>0.48</v>
      </c>
      <c r="F152" s="10">
        <v>11.88</v>
      </c>
      <c r="G152" s="10">
        <v>71.52</v>
      </c>
      <c r="H152" s="10">
        <v>0</v>
      </c>
      <c r="I152" s="11"/>
    </row>
    <row r="153" spans="1:9">
      <c r="A153" s="6" t="s">
        <v>114</v>
      </c>
      <c r="B153" s="97" t="s">
        <v>386</v>
      </c>
      <c r="C153" s="7" t="s">
        <v>107</v>
      </c>
      <c r="D153" s="7">
        <f>SUM(D154:D160)</f>
        <v>9.0399999999999991</v>
      </c>
      <c r="E153" s="7">
        <f t="shared" ref="E153:H153" si="29">SUM(E154:E160)</f>
        <v>3.4600000000000004</v>
      </c>
      <c r="F153" s="7">
        <f t="shared" si="29"/>
        <v>8.74</v>
      </c>
      <c r="G153" s="7">
        <f t="shared" si="29"/>
        <v>103.82000000000001</v>
      </c>
      <c r="H153" s="7">
        <f t="shared" si="29"/>
        <v>0.67100000000000004</v>
      </c>
      <c r="I153" s="8" t="s">
        <v>387</v>
      </c>
    </row>
    <row r="154" spans="1:9">
      <c r="A154" s="107"/>
      <c r="B154" s="98" t="s">
        <v>388</v>
      </c>
      <c r="C154" s="10" t="s">
        <v>402</v>
      </c>
      <c r="D154" s="10">
        <v>7.28</v>
      </c>
      <c r="E154" s="10">
        <v>0.27</v>
      </c>
      <c r="F154" s="10">
        <v>0</v>
      </c>
      <c r="G154" s="10">
        <v>31.4</v>
      </c>
      <c r="H154" s="10">
        <v>0.45500000000000002</v>
      </c>
      <c r="I154" s="11"/>
    </row>
    <row r="155" spans="1:9">
      <c r="A155" s="107"/>
      <c r="B155" s="98" t="s">
        <v>14</v>
      </c>
      <c r="C155" s="9" t="s">
        <v>403</v>
      </c>
      <c r="D155" s="10">
        <v>0.05</v>
      </c>
      <c r="E155" s="10">
        <v>2.58</v>
      </c>
      <c r="F155" s="10">
        <v>7.0000000000000007E-2</v>
      </c>
      <c r="G155" s="10">
        <v>23.77</v>
      </c>
      <c r="H155" s="10">
        <v>0</v>
      </c>
      <c r="I155" s="11"/>
    </row>
    <row r="156" spans="1:9">
      <c r="A156" s="107"/>
      <c r="B156" s="98" t="s">
        <v>157</v>
      </c>
      <c r="C156" s="9" t="s">
        <v>404</v>
      </c>
      <c r="D156" s="10">
        <v>0.12</v>
      </c>
      <c r="E156" s="10">
        <v>0.02</v>
      </c>
      <c r="F156" s="10">
        <v>0.69</v>
      </c>
      <c r="G156" s="10">
        <v>3.44</v>
      </c>
      <c r="H156" s="10">
        <v>0</v>
      </c>
      <c r="I156" s="11"/>
    </row>
    <row r="157" spans="1:9">
      <c r="A157" s="107"/>
      <c r="B157" s="98" t="s">
        <v>161</v>
      </c>
      <c r="C157" s="9" t="s">
        <v>405</v>
      </c>
      <c r="D157" s="10">
        <v>0.57999999999999996</v>
      </c>
      <c r="E157" s="10">
        <v>0.06</v>
      </c>
      <c r="F157" s="10">
        <v>3.86</v>
      </c>
      <c r="G157" s="10">
        <v>18.7</v>
      </c>
      <c r="H157" s="10">
        <v>3.4000000000000002E-2</v>
      </c>
      <c r="I157" s="11"/>
    </row>
    <row r="158" spans="1:9">
      <c r="A158" s="107"/>
      <c r="B158" s="98" t="s">
        <v>103</v>
      </c>
      <c r="C158" s="9" t="s">
        <v>245</v>
      </c>
      <c r="D158" s="10">
        <v>0.41</v>
      </c>
      <c r="E158" s="10">
        <v>0.45</v>
      </c>
      <c r="F158" s="10">
        <v>0.66</v>
      </c>
      <c r="G158" s="10">
        <v>8.4</v>
      </c>
      <c r="H158" s="10">
        <v>0.182</v>
      </c>
      <c r="I158" s="11"/>
    </row>
    <row r="159" spans="1:9" ht="15.75" customHeight="1">
      <c r="A159" s="107"/>
      <c r="B159" s="98" t="s">
        <v>101</v>
      </c>
      <c r="C159" s="9" t="s">
        <v>406</v>
      </c>
      <c r="D159" s="10">
        <v>0</v>
      </c>
      <c r="E159" s="10">
        <v>0</v>
      </c>
      <c r="F159" s="10">
        <v>0</v>
      </c>
      <c r="G159" s="10">
        <v>0</v>
      </c>
      <c r="H159" s="10">
        <v>0</v>
      </c>
      <c r="I159" s="11"/>
    </row>
    <row r="160" spans="1:9">
      <c r="A160" s="107"/>
      <c r="B160" s="98" t="s">
        <v>394</v>
      </c>
      <c r="C160" s="9" t="s">
        <v>407</v>
      </c>
      <c r="D160" s="10">
        <v>0.6</v>
      </c>
      <c r="E160" s="10">
        <v>0.08</v>
      </c>
      <c r="F160" s="10">
        <v>3.46</v>
      </c>
      <c r="G160" s="10">
        <v>18.11</v>
      </c>
      <c r="H160" s="10">
        <v>0</v>
      </c>
      <c r="I160" s="11"/>
    </row>
    <row r="161" spans="1:9">
      <c r="A161" s="6" t="s">
        <v>114</v>
      </c>
      <c r="B161" s="97" t="s">
        <v>396</v>
      </c>
      <c r="C161" s="7" t="s">
        <v>122</v>
      </c>
      <c r="D161" s="7">
        <f>SUM(D162:D165)</f>
        <v>3.01</v>
      </c>
      <c r="E161" s="7">
        <f t="shared" ref="E161:H161" si="30">SUM(E162:E165)</f>
        <v>3.54</v>
      </c>
      <c r="F161" s="7">
        <f t="shared" si="30"/>
        <v>17.34</v>
      </c>
      <c r="G161" s="7">
        <f t="shared" si="30"/>
        <v>113.81</v>
      </c>
      <c r="H161" s="7">
        <f t="shared" si="30"/>
        <v>19.582999999999998</v>
      </c>
      <c r="I161" s="8" t="s">
        <v>397</v>
      </c>
    </row>
    <row r="162" spans="1:9">
      <c r="A162" s="107"/>
      <c r="B162" s="98" t="s">
        <v>190</v>
      </c>
      <c r="C162" s="9" t="s">
        <v>408</v>
      </c>
      <c r="D162" s="10">
        <v>1.91</v>
      </c>
      <c r="E162" s="10">
        <v>0.38</v>
      </c>
      <c r="F162" s="10">
        <v>15.57</v>
      </c>
      <c r="G162" s="10">
        <v>73.569999999999993</v>
      </c>
      <c r="H162" s="10">
        <v>19.11</v>
      </c>
      <c r="I162" s="11"/>
    </row>
    <row r="163" spans="1:9">
      <c r="A163" s="107"/>
      <c r="B163" s="98" t="s">
        <v>14</v>
      </c>
      <c r="C163" s="9" t="s">
        <v>409</v>
      </c>
      <c r="D163" s="10">
        <v>0.04</v>
      </c>
      <c r="E163" s="10">
        <v>2</v>
      </c>
      <c r="F163" s="10">
        <v>0.06</v>
      </c>
      <c r="G163" s="10">
        <v>18.399999999999999</v>
      </c>
      <c r="H163" s="10">
        <v>0</v>
      </c>
      <c r="I163" s="11"/>
    </row>
    <row r="164" spans="1:9">
      <c r="A164" s="107"/>
      <c r="B164" s="98" t="s">
        <v>103</v>
      </c>
      <c r="C164" s="9" t="s">
        <v>410</v>
      </c>
      <c r="D164" s="10">
        <v>1.06</v>
      </c>
      <c r="E164" s="10">
        <v>1.1599999999999999</v>
      </c>
      <c r="F164" s="10">
        <v>1.71</v>
      </c>
      <c r="G164" s="10">
        <v>21.84</v>
      </c>
      <c r="H164" s="10">
        <v>0.47299999999999998</v>
      </c>
      <c r="I164" s="11"/>
    </row>
    <row r="165" spans="1:9" ht="16.5" customHeight="1">
      <c r="A165" s="107"/>
      <c r="B165" s="98" t="s">
        <v>101</v>
      </c>
      <c r="C165" s="9" t="s">
        <v>298</v>
      </c>
      <c r="D165" s="10">
        <v>0</v>
      </c>
      <c r="E165" s="10">
        <v>0</v>
      </c>
      <c r="F165" s="10">
        <v>0</v>
      </c>
      <c r="G165" s="10">
        <v>0</v>
      </c>
      <c r="H165" s="10">
        <v>0</v>
      </c>
      <c r="I165" s="11"/>
    </row>
    <row r="166" spans="1:9" ht="18.75" customHeight="1">
      <c r="A166" s="6" t="s">
        <v>114</v>
      </c>
      <c r="B166" s="97" t="s">
        <v>428</v>
      </c>
      <c r="C166" s="7" t="s">
        <v>87</v>
      </c>
      <c r="D166" s="7">
        <f>SUM(D167:D169)</f>
        <v>7.0000000000000007E-2</v>
      </c>
      <c r="E166" s="7">
        <f t="shared" ref="E166:H166" si="31">SUM(E167:E169)</f>
        <v>7.0000000000000007E-2</v>
      </c>
      <c r="F166" s="7">
        <f t="shared" si="31"/>
        <v>8.754999999999999</v>
      </c>
      <c r="G166" s="7">
        <f t="shared" si="31"/>
        <v>36.605000000000004</v>
      </c>
      <c r="H166" s="7">
        <f t="shared" si="31"/>
        <v>28.875</v>
      </c>
      <c r="I166" s="8" t="s">
        <v>429</v>
      </c>
    </row>
    <row r="167" spans="1:9">
      <c r="A167" s="107"/>
      <c r="B167" s="98" t="s">
        <v>104</v>
      </c>
      <c r="C167" s="9" t="s">
        <v>201</v>
      </c>
      <c r="D167" s="10">
        <v>0</v>
      </c>
      <c r="E167" s="10">
        <v>0</v>
      </c>
      <c r="F167" s="10">
        <v>0</v>
      </c>
      <c r="G167" s="10">
        <v>0</v>
      </c>
      <c r="H167" s="10">
        <v>0</v>
      </c>
      <c r="I167" s="11"/>
    </row>
    <row r="168" spans="1:9">
      <c r="A168" s="107"/>
      <c r="B168" s="98" t="s">
        <v>102</v>
      </c>
      <c r="C168" s="44" t="s">
        <v>200</v>
      </c>
      <c r="D168" s="10">
        <v>0</v>
      </c>
      <c r="E168" s="10">
        <v>0</v>
      </c>
      <c r="F168" s="10">
        <v>7.18</v>
      </c>
      <c r="G168" s="10">
        <v>28.73</v>
      </c>
      <c r="H168" s="10">
        <v>0</v>
      </c>
      <c r="I168" s="11"/>
    </row>
    <row r="169" spans="1:9">
      <c r="A169" s="107"/>
      <c r="B169" s="98" t="s">
        <v>430</v>
      </c>
      <c r="C169" s="10" t="s">
        <v>432</v>
      </c>
      <c r="D169" s="10">
        <v>7.0000000000000007E-2</v>
      </c>
      <c r="E169" s="10">
        <v>7.0000000000000007E-2</v>
      </c>
      <c r="F169" s="10">
        <v>1.575</v>
      </c>
      <c r="G169" s="10">
        <v>7.875</v>
      </c>
      <c r="H169" s="10">
        <v>28.875</v>
      </c>
      <c r="I169" s="11"/>
    </row>
    <row r="170" spans="1:9">
      <c r="A170" s="6" t="s">
        <v>114</v>
      </c>
      <c r="B170" s="97" t="s">
        <v>231</v>
      </c>
      <c r="C170" s="7" t="s">
        <v>31</v>
      </c>
      <c r="D170" s="7">
        <f>SUM(D171)</f>
        <v>1.44</v>
      </c>
      <c r="E170" s="7">
        <f t="shared" ref="E170:H170" si="32">SUM(E171)</f>
        <v>0.36</v>
      </c>
      <c r="F170" s="7">
        <f t="shared" si="32"/>
        <v>12.48</v>
      </c>
      <c r="G170" s="7">
        <f t="shared" si="32"/>
        <v>59.4</v>
      </c>
      <c r="H170" s="7">
        <f t="shared" si="32"/>
        <v>0</v>
      </c>
      <c r="I170" s="8" t="s">
        <v>232</v>
      </c>
    </row>
    <row r="171" spans="1:9">
      <c r="A171" s="107"/>
      <c r="B171" s="98" t="s">
        <v>233</v>
      </c>
      <c r="C171" s="9" t="s">
        <v>32</v>
      </c>
      <c r="D171" s="10">
        <v>1.44</v>
      </c>
      <c r="E171" s="10">
        <v>0.36</v>
      </c>
      <c r="F171" s="10">
        <v>12.48</v>
      </c>
      <c r="G171" s="10">
        <v>59.4</v>
      </c>
      <c r="H171" s="10">
        <v>0</v>
      </c>
      <c r="I171" s="11"/>
    </row>
    <row r="172" spans="1:9">
      <c r="A172" s="135" t="s">
        <v>119</v>
      </c>
      <c r="B172" s="136"/>
      <c r="C172" s="36">
        <v>670</v>
      </c>
      <c r="D172" s="36">
        <f>SUM(D138,D146,D153,D161,D166,D170,)</f>
        <v>19.88</v>
      </c>
      <c r="E172" s="36">
        <f t="shared" ref="E172:H172" si="33">SUM(E138,E146,E153,E161,E166,E170,)</f>
        <v>11.629999999999999</v>
      </c>
      <c r="F172" s="36">
        <f t="shared" si="33"/>
        <v>69.155000000000001</v>
      </c>
      <c r="G172" s="36">
        <f t="shared" si="33"/>
        <v>464.98500000000001</v>
      </c>
      <c r="H172" s="36">
        <f t="shared" si="33"/>
        <v>66.218999999999994</v>
      </c>
      <c r="I172" s="37"/>
    </row>
    <row r="173" spans="1:9">
      <c r="A173" s="6" t="s">
        <v>242</v>
      </c>
      <c r="B173" s="101" t="s">
        <v>440</v>
      </c>
      <c r="C173" s="52" t="s">
        <v>448</v>
      </c>
      <c r="D173" s="52">
        <v>5.62</v>
      </c>
      <c r="E173" s="52">
        <v>7.35</v>
      </c>
      <c r="F173" s="52">
        <v>55.8</v>
      </c>
      <c r="G173" s="52">
        <v>312.75</v>
      </c>
      <c r="H173" s="52">
        <v>0</v>
      </c>
      <c r="I173" s="53" t="s">
        <v>441</v>
      </c>
    </row>
    <row r="174" spans="1:9" ht="15" customHeight="1">
      <c r="A174" s="107"/>
      <c r="B174" s="98" t="s">
        <v>442</v>
      </c>
      <c r="C174" s="9" t="s">
        <v>304</v>
      </c>
      <c r="D174" s="10">
        <v>5.55</v>
      </c>
      <c r="E174" s="10">
        <v>7.05</v>
      </c>
      <c r="F174" s="10">
        <v>54.82</v>
      </c>
      <c r="G174" s="10">
        <v>305.25</v>
      </c>
      <c r="H174" s="10">
        <v>0</v>
      </c>
      <c r="I174" s="11"/>
    </row>
    <row r="175" spans="1:9" ht="12.75" customHeight="1">
      <c r="A175" s="6" t="s">
        <v>242</v>
      </c>
      <c r="B175" s="97" t="s">
        <v>444</v>
      </c>
      <c r="C175" s="7" t="s">
        <v>87</v>
      </c>
      <c r="D175" s="7">
        <f>SUM(D176)</f>
        <v>5.22</v>
      </c>
      <c r="E175" s="7">
        <f t="shared" ref="E175:H175" si="34">SUM(E176)</f>
        <v>5.76</v>
      </c>
      <c r="F175" s="7">
        <f t="shared" si="34"/>
        <v>8.4600000000000009</v>
      </c>
      <c r="G175" s="7">
        <f t="shared" si="34"/>
        <v>108</v>
      </c>
      <c r="H175" s="7">
        <f t="shared" si="34"/>
        <v>2.34</v>
      </c>
      <c r="I175" s="8" t="s">
        <v>445</v>
      </c>
    </row>
    <row r="176" spans="1:9" ht="15.75" thickBot="1">
      <c r="A176" s="108"/>
      <c r="B176" s="99" t="s">
        <v>103</v>
      </c>
      <c r="C176" s="45" t="s">
        <v>447</v>
      </c>
      <c r="D176" s="46">
        <v>5.22</v>
      </c>
      <c r="E176" s="46">
        <v>5.76</v>
      </c>
      <c r="F176" s="46">
        <v>8.4600000000000009</v>
      </c>
      <c r="G176" s="46">
        <v>108</v>
      </c>
      <c r="H176" s="46">
        <v>2.34</v>
      </c>
      <c r="I176" s="47"/>
    </row>
    <row r="177" spans="1:9">
      <c r="A177" s="137" t="s">
        <v>119</v>
      </c>
      <c r="B177" s="138"/>
      <c r="C177" s="48">
        <v>255</v>
      </c>
      <c r="D177" s="48">
        <f>SUM(D173,D175,)</f>
        <v>10.84</v>
      </c>
      <c r="E177" s="48">
        <f t="shared" ref="E177:H177" si="35">SUM(E173,E175,)</f>
        <v>13.11</v>
      </c>
      <c r="F177" s="48">
        <f t="shared" si="35"/>
        <v>64.259999999999991</v>
      </c>
      <c r="G177" s="48">
        <f t="shared" si="35"/>
        <v>420.75</v>
      </c>
      <c r="H177" s="48">
        <f t="shared" si="35"/>
        <v>2.34</v>
      </c>
      <c r="I177" s="49"/>
    </row>
    <row r="178" spans="1:9" ht="16.5" thickBot="1">
      <c r="A178" s="139" t="s">
        <v>282</v>
      </c>
      <c r="B178" s="140"/>
      <c r="C178" s="50">
        <f>SUM(C134,C137,C172,C177,)</f>
        <v>1452</v>
      </c>
      <c r="D178" s="50">
        <f t="shared" ref="D178:H178" si="36">SUM(D134,D137,D172,D177,)</f>
        <v>51.86</v>
      </c>
      <c r="E178" s="50">
        <f t="shared" si="36"/>
        <v>48.57</v>
      </c>
      <c r="F178" s="50">
        <f t="shared" si="36"/>
        <v>190.76499999999999</v>
      </c>
      <c r="G178" s="50">
        <f t="shared" si="36"/>
        <v>1419.1750000000002</v>
      </c>
      <c r="H178" s="50">
        <f t="shared" si="36"/>
        <v>86.554000000000002</v>
      </c>
      <c r="I178" s="51"/>
    </row>
    <row r="181" spans="1:9" s="95" customFormat="1">
      <c r="A181" s="100"/>
      <c r="B181" s="100"/>
    </row>
    <row r="182" spans="1:9" s="95" customFormat="1">
      <c r="A182" s="100"/>
      <c r="B182" s="100"/>
    </row>
    <row r="183" spans="1:9" s="95" customFormat="1">
      <c r="A183" s="100"/>
      <c r="B183" s="100"/>
    </row>
    <row r="184" spans="1:9" s="95" customFormat="1">
      <c r="A184" s="100"/>
      <c r="B184" s="100"/>
    </row>
    <row r="185" spans="1:9" s="95" customFormat="1">
      <c r="A185" s="100"/>
      <c r="B185" s="100"/>
    </row>
    <row r="186" spans="1:9" s="95" customFormat="1">
      <c r="A186" s="100"/>
      <c r="B186" s="100"/>
    </row>
    <row r="187" spans="1:9" s="95" customFormat="1">
      <c r="A187" s="100"/>
      <c r="B187" s="100"/>
    </row>
    <row r="188" spans="1:9" s="95" customFormat="1">
      <c r="A188" s="100"/>
      <c r="B188" s="100"/>
    </row>
    <row r="190" spans="1:9" ht="15.75" thickBot="1">
      <c r="C190" s="61"/>
      <c r="D190" s="61"/>
      <c r="E190" s="61"/>
      <c r="F190" s="61"/>
      <c r="G190" s="61"/>
      <c r="H190" s="61"/>
      <c r="I190" s="61"/>
    </row>
    <row r="191" spans="1:9">
      <c r="A191" s="150" t="s">
        <v>2</v>
      </c>
      <c r="B191" s="152" t="s">
        <v>3</v>
      </c>
      <c r="C191" s="154" t="s">
        <v>4</v>
      </c>
      <c r="D191" s="122" t="s">
        <v>5</v>
      </c>
      <c r="E191" s="122"/>
      <c r="F191" s="122"/>
      <c r="G191" s="122" t="s">
        <v>6</v>
      </c>
      <c r="H191" s="144" t="s">
        <v>7</v>
      </c>
      <c r="I191" s="146" t="s">
        <v>8</v>
      </c>
    </row>
    <row r="192" spans="1:9" ht="15.75" thickBot="1">
      <c r="A192" s="151"/>
      <c r="B192" s="153"/>
      <c r="C192" s="155"/>
      <c r="D192" s="5" t="s">
        <v>9</v>
      </c>
      <c r="E192" s="5" t="s">
        <v>10</v>
      </c>
      <c r="F192" s="5" t="s">
        <v>11</v>
      </c>
      <c r="G192" s="143"/>
      <c r="H192" s="145"/>
      <c r="I192" s="147"/>
    </row>
    <row r="193" spans="1:9">
      <c r="A193" s="137" t="s">
        <v>457</v>
      </c>
      <c r="B193" s="148"/>
      <c r="C193" s="148"/>
      <c r="D193" s="148"/>
      <c r="E193" s="148"/>
      <c r="F193" s="148"/>
      <c r="G193" s="148"/>
      <c r="H193" s="148"/>
      <c r="I193" s="149"/>
    </row>
    <row r="194" spans="1:9">
      <c r="A194" s="6" t="s">
        <v>13</v>
      </c>
      <c r="B194" s="97" t="s">
        <v>14</v>
      </c>
      <c r="C194" s="7" t="s">
        <v>29</v>
      </c>
      <c r="D194" s="7">
        <f>SUM(D195,)</f>
        <v>0.09</v>
      </c>
      <c r="E194" s="7">
        <f t="shared" ref="E194:H194" si="37">SUM(E195,)</f>
        <v>4.3</v>
      </c>
      <c r="F194" s="7">
        <f t="shared" si="37"/>
        <v>0.12</v>
      </c>
      <c r="G194" s="7">
        <f t="shared" si="37"/>
        <v>39.619999999999997</v>
      </c>
      <c r="H194" s="7">
        <f t="shared" si="37"/>
        <v>0</v>
      </c>
      <c r="I194" s="8" t="s">
        <v>16</v>
      </c>
    </row>
    <row r="195" spans="1:9">
      <c r="A195" s="107"/>
      <c r="B195" s="98" t="s">
        <v>14</v>
      </c>
      <c r="C195" s="9" t="s">
        <v>30</v>
      </c>
      <c r="D195" s="10">
        <v>0.09</v>
      </c>
      <c r="E195" s="10">
        <v>4.3</v>
      </c>
      <c r="F195" s="10">
        <v>0.12</v>
      </c>
      <c r="G195" s="10">
        <v>39.619999999999997</v>
      </c>
      <c r="H195" s="10">
        <v>0</v>
      </c>
      <c r="I195" s="11"/>
    </row>
    <row r="196" spans="1:9">
      <c r="A196" s="6" t="s">
        <v>13</v>
      </c>
      <c r="B196" s="97" t="s">
        <v>18</v>
      </c>
      <c r="C196" s="7" t="s">
        <v>19</v>
      </c>
      <c r="D196" s="7">
        <f>SUM(D197,)</f>
        <v>0</v>
      </c>
      <c r="E196" s="7">
        <f t="shared" ref="E196:H196" si="38">SUM(E197,)</f>
        <v>0</v>
      </c>
      <c r="F196" s="7">
        <f t="shared" si="38"/>
        <v>0</v>
      </c>
      <c r="G196" s="7">
        <f t="shared" si="38"/>
        <v>0</v>
      </c>
      <c r="H196" s="7">
        <f t="shared" si="38"/>
        <v>0</v>
      </c>
      <c r="I196" s="8" t="s">
        <v>20</v>
      </c>
    </row>
    <row r="197" spans="1:9">
      <c r="A197" s="107"/>
      <c r="B197" s="98" t="s">
        <v>21</v>
      </c>
      <c r="C197" s="10" t="s">
        <v>22</v>
      </c>
      <c r="D197" s="10">
        <v>0</v>
      </c>
      <c r="E197" s="10">
        <v>0</v>
      </c>
      <c r="F197" s="10">
        <v>0</v>
      </c>
      <c r="G197" s="10">
        <v>0</v>
      </c>
      <c r="H197" s="10">
        <v>0</v>
      </c>
      <c r="I197" s="11"/>
    </row>
    <row r="198" spans="1:9">
      <c r="A198" s="6" t="s">
        <v>13</v>
      </c>
      <c r="B198" s="97" t="s">
        <v>23</v>
      </c>
      <c r="C198" s="7" t="s">
        <v>31</v>
      </c>
      <c r="D198" s="7">
        <f>SUM(D199,)</f>
        <v>2.64</v>
      </c>
      <c r="E198" s="7">
        <f t="shared" ref="E198:H198" si="39">SUM(E199,)</f>
        <v>0.36</v>
      </c>
      <c r="F198" s="7">
        <f t="shared" si="39"/>
        <v>15.2</v>
      </c>
      <c r="G198" s="7">
        <f t="shared" si="39"/>
        <v>79.599999999999994</v>
      </c>
      <c r="H198" s="7">
        <f t="shared" si="39"/>
        <v>0</v>
      </c>
      <c r="I198" s="8" t="s">
        <v>25</v>
      </c>
    </row>
    <row r="199" spans="1:9">
      <c r="A199" s="107"/>
      <c r="B199" s="98" t="s">
        <v>23</v>
      </c>
      <c r="C199" s="9" t="s">
        <v>32</v>
      </c>
      <c r="D199" s="10">
        <v>2.64</v>
      </c>
      <c r="E199" s="10">
        <v>0.36</v>
      </c>
      <c r="F199" s="10">
        <v>15.2</v>
      </c>
      <c r="G199" s="10">
        <v>79.599999999999994</v>
      </c>
      <c r="H199" s="10">
        <v>0</v>
      </c>
      <c r="I199" s="11"/>
    </row>
    <row r="200" spans="1:9" ht="19.5" customHeight="1">
      <c r="A200" s="6" t="s">
        <v>13</v>
      </c>
      <c r="B200" s="97" t="s">
        <v>466</v>
      </c>
      <c r="C200" s="7" t="s">
        <v>87</v>
      </c>
      <c r="D200" s="7">
        <f>SUM(D201:D206)</f>
        <v>6.1999999999999993</v>
      </c>
      <c r="E200" s="7">
        <f t="shared" ref="E200:H200" si="40">SUM(E201:E206)</f>
        <v>8.7600000000000016</v>
      </c>
      <c r="F200" s="7">
        <f t="shared" si="40"/>
        <v>22.939999999999998</v>
      </c>
      <c r="G200" s="7">
        <f t="shared" si="40"/>
        <v>196.47000000000003</v>
      </c>
      <c r="H200" s="7">
        <f t="shared" si="40"/>
        <v>1.7549999999999999</v>
      </c>
      <c r="I200" s="8" t="s">
        <v>465</v>
      </c>
    </row>
    <row r="201" spans="1:9">
      <c r="A201" s="107"/>
      <c r="B201" s="98" t="s">
        <v>14</v>
      </c>
      <c r="C201" s="35" t="s">
        <v>110</v>
      </c>
      <c r="D201" s="19">
        <v>7.0000000000000007E-2</v>
      </c>
      <c r="E201" s="19">
        <v>3.32</v>
      </c>
      <c r="F201" s="19">
        <v>0.09</v>
      </c>
      <c r="G201" s="19">
        <v>30.56</v>
      </c>
      <c r="H201" s="19">
        <v>0</v>
      </c>
      <c r="I201" s="20"/>
    </row>
    <row r="202" spans="1:9">
      <c r="A202" s="107"/>
      <c r="B202" s="98" t="s">
        <v>103</v>
      </c>
      <c r="C202" s="35" t="s">
        <v>113</v>
      </c>
      <c r="D202" s="19">
        <v>3.92</v>
      </c>
      <c r="E202" s="19">
        <v>4.32</v>
      </c>
      <c r="F202" s="19">
        <v>6.34</v>
      </c>
      <c r="G202" s="19">
        <v>81</v>
      </c>
      <c r="H202" s="19">
        <v>1.7549999999999999</v>
      </c>
      <c r="I202" s="20"/>
    </row>
    <row r="203" spans="1:9">
      <c r="A203" s="107"/>
      <c r="B203" s="98" t="s">
        <v>104</v>
      </c>
      <c r="C203" s="35" t="s">
        <v>112</v>
      </c>
      <c r="D203" s="19">
        <v>0</v>
      </c>
      <c r="E203" s="19">
        <v>0</v>
      </c>
      <c r="F203" s="19">
        <v>0</v>
      </c>
      <c r="G203" s="19">
        <v>0</v>
      </c>
      <c r="H203" s="19">
        <v>0</v>
      </c>
      <c r="I203" s="20"/>
    </row>
    <row r="204" spans="1:9" ht="16.5" customHeight="1">
      <c r="A204" s="107"/>
      <c r="B204" s="98" t="s">
        <v>101</v>
      </c>
      <c r="C204" s="35" t="s">
        <v>111</v>
      </c>
      <c r="D204" s="19">
        <v>0</v>
      </c>
      <c r="E204" s="19">
        <v>0</v>
      </c>
      <c r="F204" s="19">
        <v>0</v>
      </c>
      <c r="G204" s="19">
        <v>0</v>
      </c>
      <c r="H204" s="19">
        <v>0</v>
      </c>
      <c r="I204" s="20"/>
    </row>
    <row r="205" spans="1:9">
      <c r="A205" s="107"/>
      <c r="B205" s="98" t="s">
        <v>102</v>
      </c>
      <c r="C205" s="35" t="s">
        <v>110</v>
      </c>
      <c r="D205" s="19">
        <v>0</v>
      </c>
      <c r="E205" s="19">
        <v>0</v>
      </c>
      <c r="F205" s="19">
        <v>5.39</v>
      </c>
      <c r="G205" s="19">
        <v>21.55</v>
      </c>
      <c r="H205" s="19">
        <v>0</v>
      </c>
      <c r="I205" s="20"/>
    </row>
    <row r="206" spans="1:9">
      <c r="A206" s="107"/>
      <c r="B206" s="98" t="s">
        <v>464</v>
      </c>
      <c r="C206" s="35" t="s">
        <v>109</v>
      </c>
      <c r="D206" s="19">
        <v>2.21</v>
      </c>
      <c r="E206" s="19">
        <v>1.1200000000000001</v>
      </c>
      <c r="F206" s="19">
        <v>11.12</v>
      </c>
      <c r="G206" s="19">
        <v>63.36</v>
      </c>
      <c r="H206" s="19">
        <v>0</v>
      </c>
      <c r="I206" s="20"/>
    </row>
    <row r="207" spans="1:9">
      <c r="A207" s="6" t="s">
        <v>13</v>
      </c>
      <c r="B207" s="97" t="s">
        <v>72</v>
      </c>
      <c r="C207" s="7" t="s">
        <v>87</v>
      </c>
      <c r="D207" s="7">
        <f>SUM(D208:D211)</f>
        <v>3.79</v>
      </c>
      <c r="E207" s="7">
        <f t="shared" ref="E207:H207" si="41">SUM(E208:E211)</f>
        <v>4.1500000000000004</v>
      </c>
      <c r="F207" s="7">
        <f t="shared" si="41"/>
        <v>11.76</v>
      </c>
      <c r="G207" s="7">
        <f t="shared" si="41"/>
        <v>100.57</v>
      </c>
      <c r="H207" s="7">
        <f t="shared" si="41"/>
        <v>0.66</v>
      </c>
      <c r="I207" s="8" t="s">
        <v>74</v>
      </c>
    </row>
    <row r="208" spans="1:9">
      <c r="A208" s="107"/>
      <c r="B208" s="98" t="s">
        <v>75</v>
      </c>
      <c r="C208" s="9" t="s">
        <v>83</v>
      </c>
      <c r="D208" s="10">
        <v>0</v>
      </c>
      <c r="E208" s="10">
        <v>0</v>
      </c>
      <c r="F208" s="10">
        <v>0</v>
      </c>
      <c r="G208" s="10">
        <v>0</v>
      </c>
      <c r="H208" s="10">
        <v>0</v>
      </c>
      <c r="I208" s="11"/>
    </row>
    <row r="209" spans="1:9">
      <c r="A209" s="107"/>
      <c r="B209" s="98" t="s">
        <v>77</v>
      </c>
      <c r="C209" s="9" t="s">
        <v>84</v>
      </c>
      <c r="D209" s="10">
        <v>0.49</v>
      </c>
      <c r="E209" s="10">
        <v>0.3</v>
      </c>
      <c r="F209" s="10">
        <v>0.2</v>
      </c>
      <c r="G209" s="10">
        <v>5.77</v>
      </c>
      <c r="H209" s="10">
        <v>0</v>
      </c>
      <c r="I209" s="11"/>
    </row>
    <row r="210" spans="1:9" ht="15" customHeight="1">
      <c r="A210" s="107"/>
      <c r="B210" s="98" t="s">
        <v>79</v>
      </c>
      <c r="C210" s="9" t="s">
        <v>85</v>
      </c>
      <c r="D210" s="10">
        <v>3.3</v>
      </c>
      <c r="E210" s="10">
        <v>3.85</v>
      </c>
      <c r="F210" s="10">
        <v>5.17</v>
      </c>
      <c r="G210" s="10">
        <v>69.3</v>
      </c>
      <c r="H210" s="10">
        <v>0.66</v>
      </c>
      <c r="I210" s="11"/>
    </row>
    <row r="211" spans="1:9">
      <c r="A211" s="107"/>
      <c r="B211" s="98" t="s">
        <v>81</v>
      </c>
      <c r="C211" s="10" t="s">
        <v>86</v>
      </c>
      <c r="D211" s="10">
        <v>0</v>
      </c>
      <c r="E211" s="10">
        <v>0</v>
      </c>
      <c r="F211" s="10">
        <v>6.39</v>
      </c>
      <c r="G211" s="10">
        <v>25.5</v>
      </c>
      <c r="H211" s="10">
        <v>0</v>
      </c>
      <c r="I211" s="11"/>
    </row>
    <row r="212" spans="1:9">
      <c r="A212" s="135" t="s">
        <v>119</v>
      </c>
      <c r="B212" s="136"/>
      <c r="C212" s="36">
        <v>422</v>
      </c>
      <c r="D212" s="36">
        <f>SUM(D194,D196,D198,D200,D207,)</f>
        <v>12.719999999999999</v>
      </c>
      <c r="E212" s="36">
        <f t="shared" ref="E212:H212" si="42">SUM(E194,E196,E198,E200,E207,)</f>
        <v>17.57</v>
      </c>
      <c r="F212" s="36">
        <f t="shared" si="42"/>
        <v>50.019999999999996</v>
      </c>
      <c r="G212" s="36">
        <f t="shared" si="42"/>
        <v>416.26000000000005</v>
      </c>
      <c r="H212" s="36">
        <f t="shared" si="42"/>
        <v>2.415</v>
      </c>
      <c r="I212" s="37"/>
    </row>
    <row r="213" spans="1:9">
      <c r="A213" s="6" t="s">
        <v>120</v>
      </c>
      <c r="B213" s="97" t="s">
        <v>326</v>
      </c>
      <c r="C213" s="7" t="s">
        <v>331</v>
      </c>
      <c r="D213" s="7">
        <f>SUM(D214,)</f>
        <v>0.8</v>
      </c>
      <c r="E213" s="7">
        <f t="shared" ref="E213:H213" si="43">SUM(E214,)</f>
        <v>0.3</v>
      </c>
      <c r="F213" s="7">
        <f t="shared" si="43"/>
        <v>8.1</v>
      </c>
      <c r="G213" s="7">
        <f t="shared" si="43"/>
        <v>40</v>
      </c>
      <c r="H213" s="7">
        <f t="shared" si="43"/>
        <v>38</v>
      </c>
      <c r="I213" s="8" t="s">
        <v>328</v>
      </c>
    </row>
    <row r="214" spans="1:9">
      <c r="A214" s="107"/>
      <c r="B214" s="98" t="s">
        <v>467</v>
      </c>
      <c r="C214" s="19" t="s">
        <v>469</v>
      </c>
      <c r="D214" s="10">
        <v>0.8</v>
      </c>
      <c r="E214" s="10">
        <v>0.3</v>
      </c>
      <c r="F214" s="10">
        <v>8.1</v>
      </c>
      <c r="G214" s="10">
        <v>40</v>
      </c>
      <c r="H214" s="10">
        <v>38</v>
      </c>
      <c r="I214" s="11"/>
    </row>
    <row r="215" spans="1:9">
      <c r="A215" s="135" t="s">
        <v>119</v>
      </c>
      <c r="B215" s="136"/>
      <c r="C215" s="36">
        <v>100</v>
      </c>
      <c r="D215" s="36">
        <f>SUM(D213,)</f>
        <v>0.8</v>
      </c>
      <c r="E215" s="36">
        <f t="shared" ref="E215:H215" si="44">SUM(E213,)</f>
        <v>0.3</v>
      </c>
      <c r="F215" s="36">
        <f t="shared" si="44"/>
        <v>8.1</v>
      </c>
      <c r="G215" s="36">
        <f t="shared" si="44"/>
        <v>40</v>
      </c>
      <c r="H215" s="36">
        <f t="shared" si="44"/>
        <v>38</v>
      </c>
      <c r="I215" s="37"/>
    </row>
    <row r="216" spans="1:9" ht="16.5" customHeight="1">
      <c r="A216" s="6" t="s">
        <v>114</v>
      </c>
      <c r="B216" s="97" t="s">
        <v>475</v>
      </c>
      <c r="C216" s="7" t="s">
        <v>138</v>
      </c>
      <c r="D216" s="7">
        <f>SUM(D217:D219)</f>
        <v>0.6</v>
      </c>
      <c r="E216" s="7">
        <f t="shared" ref="E216:H216" si="45">SUM(E217:E219)</f>
        <v>3.55</v>
      </c>
      <c r="F216" s="7">
        <f t="shared" si="45"/>
        <v>4.71</v>
      </c>
      <c r="G216" s="7">
        <f t="shared" si="45"/>
        <v>53.710000000000008</v>
      </c>
      <c r="H216" s="7">
        <f t="shared" si="45"/>
        <v>2.3250000000000002</v>
      </c>
      <c r="I216" s="8" t="s">
        <v>19</v>
      </c>
    </row>
    <row r="217" spans="1:9">
      <c r="A217" s="107"/>
      <c r="B217" s="98" t="s">
        <v>153</v>
      </c>
      <c r="C217" s="35" t="s">
        <v>478</v>
      </c>
      <c r="D217" s="19">
        <v>0.6</v>
      </c>
      <c r="E217" s="19">
        <v>0.05</v>
      </c>
      <c r="F217" s="19">
        <v>3.21</v>
      </c>
      <c r="G217" s="19">
        <v>16.27</v>
      </c>
      <c r="H217" s="19">
        <v>2.3250000000000002</v>
      </c>
      <c r="I217" s="20"/>
    </row>
    <row r="218" spans="1:9">
      <c r="A218" s="107"/>
      <c r="B218" s="98" t="s">
        <v>256</v>
      </c>
      <c r="C218" s="35" t="s">
        <v>361</v>
      </c>
      <c r="D218" s="19">
        <v>0</v>
      </c>
      <c r="E218" s="19">
        <v>3.5</v>
      </c>
      <c r="F218" s="19">
        <v>0</v>
      </c>
      <c r="G218" s="19">
        <v>31.46</v>
      </c>
      <c r="H218" s="19">
        <v>0</v>
      </c>
      <c r="I218" s="20"/>
    </row>
    <row r="219" spans="1:9">
      <c r="A219" s="107"/>
      <c r="B219" s="98" t="s">
        <v>102</v>
      </c>
      <c r="C219" s="35" t="s">
        <v>315</v>
      </c>
      <c r="D219" s="19">
        <v>0</v>
      </c>
      <c r="E219" s="19">
        <v>0</v>
      </c>
      <c r="F219" s="19">
        <v>1.5</v>
      </c>
      <c r="G219" s="19">
        <v>5.98</v>
      </c>
      <c r="H219" s="19">
        <v>0</v>
      </c>
      <c r="I219" s="20"/>
    </row>
    <row r="220" spans="1:9" ht="14.25" customHeight="1">
      <c r="A220" s="6" t="s">
        <v>114</v>
      </c>
      <c r="B220" s="97" t="s">
        <v>487</v>
      </c>
      <c r="C220" s="7" t="s">
        <v>87</v>
      </c>
      <c r="D220" s="7">
        <f>SUM(D221:D230)</f>
        <v>3.01</v>
      </c>
      <c r="E220" s="7">
        <f t="shared" ref="E220:H220" si="46">SUM(E221:E230)</f>
        <v>1</v>
      </c>
      <c r="F220" s="7">
        <f t="shared" si="46"/>
        <v>11.319999999999999</v>
      </c>
      <c r="G220" s="7">
        <f t="shared" si="46"/>
        <v>67.59</v>
      </c>
      <c r="H220" s="7">
        <f t="shared" si="46"/>
        <v>17.675999999999998</v>
      </c>
      <c r="I220" s="8" t="s">
        <v>486</v>
      </c>
    </row>
    <row r="221" spans="1:9">
      <c r="A221" s="107"/>
      <c r="B221" s="98" t="s">
        <v>188</v>
      </c>
      <c r="C221" s="35" t="s">
        <v>497</v>
      </c>
      <c r="D221" s="19">
        <v>0.47</v>
      </c>
      <c r="E221" s="19">
        <v>0.03</v>
      </c>
      <c r="F221" s="19">
        <v>1.22</v>
      </c>
      <c r="G221" s="19">
        <v>7.26</v>
      </c>
      <c r="H221" s="19">
        <v>11.664</v>
      </c>
      <c r="I221" s="20"/>
    </row>
    <row r="222" spans="1:9">
      <c r="A222" s="107"/>
      <c r="B222" s="98" t="s">
        <v>190</v>
      </c>
      <c r="C222" s="35" t="s">
        <v>496</v>
      </c>
      <c r="D222" s="19">
        <v>0.35</v>
      </c>
      <c r="E222" s="19">
        <v>7.0000000000000007E-2</v>
      </c>
      <c r="F222" s="19">
        <v>2.88</v>
      </c>
      <c r="G222" s="19">
        <v>13.58</v>
      </c>
      <c r="H222" s="19">
        <v>3.528</v>
      </c>
      <c r="I222" s="20"/>
    </row>
    <row r="223" spans="1:9">
      <c r="A223" s="107"/>
      <c r="B223" s="98" t="s">
        <v>135</v>
      </c>
      <c r="C223" s="35" t="s">
        <v>495</v>
      </c>
      <c r="D223" s="19">
        <v>0.3</v>
      </c>
      <c r="E223" s="19">
        <v>0.02</v>
      </c>
      <c r="F223" s="19">
        <v>1.77</v>
      </c>
      <c r="G223" s="19">
        <v>8.4700000000000006</v>
      </c>
      <c r="H223" s="19">
        <v>2.016</v>
      </c>
      <c r="I223" s="20"/>
    </row>
    <row r="224" spans="1:9">
      <c r="A224" s="107"/>
      <c r="B224" s="98" t="s">
        <v>153</v>
      </c>
      <c r="C224" s="35" t="s">
        <v>494</v>
      </c>
      <c r="D224" s="19">
        <v>0.11</v>
      </c>
      <c r="E224" s="19">
        <v>0.01</v>
      </c>
      <c r="F224" s="19">
        <v>0.6</v>
      </c>
      <c r="G224" s="19">
        <v>3.02</v>
      </c>
      <c r="H224" s="19">
        <v>0.432</v>
      </c>
      <c r="I224" s="20"/>
    </row>
    <row r="225" spans="1:9">
      <c r="A225" s="107"/>
      <c r="B225" s="98" t="s">
        <v>157</v>
      </c>
      <c r="C225" s="35" t="s">
        <v>493</v>
      </c>
      <c r="D225" s="19">
        <v>0.08</v>
      </c>
      <c r="E225" s="19">
        <v>0.01</v>
      </c>
      <c r="F225" s="19">
        <v>0.47</v>
      </c>
      <c r="G225" s="19">
        <v>2.36</v>
      </c>
      <c r="H225" s="19">
        <v>0</v>
      </c>
      <c r="I225" s="20"/>
    </row>
    <row r="226" spans="1:9">
      <c r="A226" s="107"/>
      <c r="B226" s="98" t="s">
        <v>159</v>
      </c>
      <c r="C226" s="35" t="s">
        <v>200</v>
      </c>
      <c r="D226" s="19">
        <v>0.19</v>
      </c>
      <c r="E226" s="19">
        <v>0.72</v>
      </c>
      <c r="F226" s="19">
        <v>0.28000000000000003</v>
      </c>
      <c r="G226" s="19">
        <v>8.57</v>
      </c>
      <c r="H226" s="19">
        <v>3.5999999999999997E-2</v>
      </c>
      <c r="I226" s="20"/>
    </row>
    <row r="227" spans="1:9">
      <c r="A227" s="107"/>
      <c r="B227" s="98" t="s">
        <v>104</v>
      </c>
      <c r="C227" s="35" t="s">
        <v>201</v>
      </c>
      <c r="D227" s="19">
        <v>0</v>
      </c>
      <c r="E227" s="19">
        <v>0</v>
      </c>
      <c r="F227" s="19">
        <v>0</v>
      </c>
      <c r="G227" s="19">
        <v>0</v>
      </c>
      <c r="H227" s="19">
        <v>0</v>
      </c>
      <c r="I227" s="20"/>
    </row>
    <row r="228" spans="1:9" ht="16.5" customHeight="1">
      <c r="A228" s="107"/>
      <c r="B228" s="98" t="s">
        <v>101</v>
      </c>
      <c r="C228" s="35" t="s">
        <v>202</v>
      </c>
      <c r="D228" s="19">
        <v>0</v>
      </c>
      <c r="E228" s="19">
        <v>0</v>
      </c>
      <c r="F228" s="19">
        <v>0</v>
      </c>
      <c r="G228" s="19">
        <v>0</v>
      </c>
      <c r="H228" s="19">
        <v>0</v>
      </c>
      <c r="I228" s="20"/>
    </row>
    <row r="229" spans="1:9">
      <c r="A229" s="107"/>
      <c r="B229" s="98" t="s">
        <v>485</v>
      </c>
      <c r="C229" s="35" t="s">
        <v>200</v>
      </c>
      <c r="D229" s="19">
        <v>1.51</v>
      </c>
      <c r="E229" s="19">
        <v>0.14000000000000001</v>
      </c>
      <c r="F229" s="19">
        <v>3.38</v>
      </c>
      <c r="G229" s="19">
        <v>21.46</v>
      </c>
      <c r="H229" s="19">
        <v>0</v>
      </c>
      <c r="I229" s="20"/>
    </row>
    <row r="230" spans="1:9">
      <c r="A230" s="107"/>
      <c r="B230" s="98" t="s">
        <v>102</v>
      </c>
      <c r="C230" s="35" t="s">
        <v>172</v>
      </c>
      <c r="D230" s="19">
        <v>0</v>
      </c>
      <c r="E230" s="19">
        <v>0</v>
      </c>
      <c r="F230" s="19">
        <v>0.72</v>
      </c>
      <c r="G230" s="19">
        <v>2.87</v>
      </c>
      <c r="H230" s="19">
        <v>0</v>
      </c>
      <c r="I230" s="20"/>
    </row>
    <row r="231" spans="1:9">
      <c r="A231" s="6" t="s">
        <v>114</v>
      </c>
      <c r="B231" s="97" t="s">
        <v>498</v>
      </c>
      <c r="C231" s="7" t="s">
        <v>107</v>
      </c>
      <c r="D231" s="7">
        <f>SUM(D232:D235)</f>
        <v>11.72</v>
      </c>
      <c r="E231" s="7">
        <f t="shared" ref="E231:H231" si="47">SUM(E232:E235)</f>
        <v>9.61</v>
      </c>
      <c r="F231" s="7">
        <f t="shared" si="47"/>
        <v>3.72</v>
      </c>
      <c r="G231" s="7">
        <f t="shared" si="47"/>
        <v>149.21</v>
      </c>
      <c r="H231" s="7">
        <f t="shared" si="47"/>
        <v>0</v>
      </c>
      <c r="I231" s="8" t="s">
        <v>499</v>
      </c>
    </row>
    <row r="232" spans="1:9">
      <c r="A232" s="107"/>
      <c r="B232" s="98" t="s">
        <v>155</v>
      </c>
      <c r="C232" s="9" t="s">
        <v>500</v>
      </c>
      <c r="D232" s="10">
        <v>11.07</v>
      </c>
      <c r="E232" s="10">
        <v>9.52</v>
      </c>
      <c r="F232" s="10">
        <v>0</v>
      </c>
      <c r="G232" s="10">
        <v>129.71</v>
      </c>
      <c r="H232" s="10">
        <v>0</v>
      </c>
      <c r="I232" s="11"/>
    </row>
    <row r="233" spans="1:9">
      <c r="A233" s="107"/>
      <c r="B233" s="98" t="s">
        <v>104</v>
      </c>
      <c r="C233" s="9" t="s">
        <v>501</v>
      </c>
      <c r="D233" s="10">
        <v>0</v>
      </c>
      <c r="E233" s="10">
        <v>0</v>
      </c>
      <c r="F233" s="10">
        <v>0</v>
      </c>
      <c r="G233" s="10">
        <v>0</v>
      </c>
      <c r="H233" s="10">
        <v>0</v>
      </c>
      <c r="I233" s="11"/>
    </row>
    <row r="234" spans="1:9" ht="15.75" customHeight="1">
      <c r="A234" s="107"/>
      <c r="B234" s="98" t="s">
        <v>101</v>
      </c>
      <c r="C234" s="9" t="s">
        <v>502</v>
      </c>
      <c r="D234" s="10">
        <v>0</v>
      </c>
      <c r="E234" s="10">
        <v>0</v>
      </c>
      <c r="F234" s="10">
        <v>0</v>
      </c>
      <c r="G234" s="10">
        <v>0</v>
      </c>
      <c r="H234" s="10">
        <v>0</v>
      </c>
      <c r="I234" s="11"/>
    </row>
    <row r="235" spans="1:9">
      <c r="A235" s="107"/>
      <c r="B235" s="98" t="s">
        <v>394</v>
      </c>
      <c r="C235" s="9" t="s">
        <v>503</v>
      </c>
      <c r="D235" s="10">
        <v>0.65</v>
      </c>
      <c r="E235" s="10">
        <v>0.09</v>
      </c>
      <c r="F235" s="10">
        <v>3.72</v>
      </c>
      <c r="G235" s="10">
        <v>19.5</v>
      </c>
      <c r="H235" s="10">
        <v>0</v>
      </c>
      <c r="I235" s="11"/>
    </row>
    <row r="236" spans="1:9">
      <c r="A236" s="6" t="s">
        <v>114</v>
      </c>
      <c r="B236" s="97" t="s">
        <v>519</v>
      </c>
      <c r="C236" s="7" t="s">
        <v>122</v>
      </c>
      <c r="D236" s="7">
        <f>SUM(D237:D239)</f>
        <v>3.56</v>
      </c>
      <c r="E236" s="7">
        <f t="shared" ref="E236:H236" si="48">SUM(E237:E239)</f>
        <v>4.8100000000000005</v>
      </c>
      <c r="F236" s="7">
        <f t="shared" si="48"/>
        <v>29.01</v>
      </c>
      <c r="G236" s="7">
        <f t="shared" si="48"/>
        <v>173.73000000000002</v>
      </c>
      <c r="H236" s="7">
        <f t="shared" si="48"/>
        <v>0</v>
      </c>
      <c r="I236" s="8" t="s">
        <v>518</v>
      </c>
    </row>
    <row r="237" spans="1:9">
      <c r="A237" s="107"/>
      <c r="B237" s="98" t="s">
        <v>517</v>
      </c>
      <c r="C237" s="35" t="s">
        <v>521</v>
      </c>
      <c r="D237" s="19">
        <v>3.48</v>
      </c>
      <c r="E237" s="19">
        <v>1.21</v>
      </c>
      <c r="F237" s="19">
        <v>28.91</v>
      </c>
      <c r="G237" s="19">
        <v>140.62</v>
      </c>
      <c r="H237" s="19">
        <v>0</v>
      </c>
      <c r="I237" s="20"/>
    </row>
    <row r="238" spans="1:9">
      <c r="A238" s="107"/>
      <c r="B238" s="98" t="s">
        <v>14</v>
      </c>
      <c r="C238" s="35" t="s">
        <v>520</v>
      </c>
      <c r="D238" s="19">
        <v>0.08</v>
      </c>
      <c r="E238" s="19">
        <v>3.6</v>
      </c>
      <c r="F238" s="19">
        <v>0.1</v>
      </c>
      <c r="G238" s="19">
        <v>33.11</v>
      </c>
      <c r="H238" s="19">
        <v>0</v>
      </c>
      <c r="I238" s="20"/>
    </row>
    <row r="239" spans="1:9" ht="18" customHeight="1">
      <c r="A239" s="107"/>
      <c r="B239" s="98" t="s">
        <v>101</v>
      </c>
      <c r="C239" s="35" t="s">
        <v>298</v>
      </c>
      <c r="D239" s="19">
        <v>0</v>
      </c>
      <c r="E239" s="19">
        <v>0</v>
      </c>
      <c r="F239" s="19">
        <v>0</v>
      </c>
      <c r="G239" s="19">
        <v>0</v>
      </c>
      <c r="H239" s="19">
        <v>0</v>
      </c>
      <c r="I239" s="20"/>
    </row>
    <row r="240" spans="1:9" ht="15" customHeight="1">
      <c r="A240" s="6" t="s">
        <v>114</v>
      </c>
      <c r="B240" s="97" t="s">
        <v>222</v>
      </c>
      <c r="C240" s="7" t="s">
        <v>87</v>
      </c>
      <c r="D240" s="7">
        <f>SUM(D241:D243)</f>
        <v>0.08</v>
      </c>
      <c r="E240" s="7">
        <f t="shared" ref="E240:H240" si="49">SUM(E241:E243)</f>
        <v>0</v>
      </c>
      <c r="F240" s="7">
        <f t="shared" si="49"/>
        <v>10.27</v>
      </c>
      <c r="G240" s="7">
        <f t="shared" si="49"/>
        <v>40.36</v>
      </c>
      <c r="H240" s="7">
        <f t="shared" si="49"/>
        <v>0</v>
      </c>
      <c r="I240" s="8" t="s">
        <v>223</v>
      </c>
    </row>
    <row r="241" spans="1:9">
      <c r="A241" s="107"/>
      <c r="B241" s="98" t="s">
        <v>75</v>
      </c>
      <c r="C241" s="9" t="s">
        <v>228</v>
      </c>
      <c r="D241" s="10">
        <v>0</v>
      </c>
      <c r="E241" s="10">
        <v>0</v>
      </c>
      <c r="F241" s="10">
        <v>0</v>
      </c>
      <c r="G241" s="10">
        <v>0</v>
      </c>
      <c r="H241" s="10">
        <v>0</v>
      </c>
      <c r="I241" s="11"/>
    </row>
    <row r="242" spans="1:9">
      <c r="A242" s="107"/>
      <c r="B242" s="98" t="s">
        <v>102</v>
      </c>
      <c r="C242" s="10" t="s">
        <v>229</v>
      </c>
      <c r="D242" s="10">
        <v>0</v>
      </c>
      <c r="E242" s="10">
        <v>0</v>
      </c>
      <c r="F242" s="10">
        <v>6.29</v>
      </c>
      <c r="G242" s="10">
        <v>25.1</v>
      </c>
      <c r="H242" s="10">
        <v>0</v>
      </c>
      <c r="I242" s="11"/>
    </row>
    <row r="243" spans="1:9">
      <c r="A243" s="107"/>
      <c r="B243" s="98" t="s">
        <v>226</v>
      </c>
      <c r="C243" s="9" t="s">
        <v>230</v>
      </c>
      <c r="D243" s="10">
        <v>0.08</v>
      </c>
      <c r="E243" s="10">
        <v>0</v>
      </c>
      <c r="F243" s="10">
        <v>3.98</v>
      </c>
      <c r="G243" s="10">
        <v>15.26</v>
      </c>
      <c r="H243" s="10">
        <v>0</v>
      </c>
      <c r="I243" s="11"/>
    </row>
    <row r="244" spans="1:9">
      <c r="A244" s="6" t="s">
        <v>114</v>
      </c>
      <c r="B244" s="97" t="s">
        <v>231</v>
      </c>
      <c r="C244" s="7" t="s">
        <v>31</v>
      </c>
      <c r="D244" s="7">
        <f>SUM(D245,)</f>
        <v>1.44</v>
      </c>
      <c r="E244" s="7">
        <f t="shared" ref="E244:H244" si="50">SUM(E245,)</f>
        <v>0.36</v>
      </c>
      <c r="F244" s="7">
        <f t="shared" si="50"/>
        <v>12.48</v>
      </c>
      <c r="G244" s="7">
        <f t="shared" si="50"/>
        <v>59.4</v>
      </c>
      <c r="H244" s="7">
        <f t="shared" si="50"/>
        <v>0</v>
      </c>
      <c r="I244" s="8" t="s">
        <v>232</v>
      </c>
    </row>
    <row r="245" spans="1:9">
      <c r="A245" s="107"/>
      <c r="B245" s="98" t="s">
        <v>233</v>
      </c>
      <c r="C245" s="9" t="s">
        <v>32</v>
      </c>
      <c r="D245" s="10">
        <v>1.44</v>
      </c>
      <c r="E245" s="10">
        <v>0.36</v>
      </c>
      <c r="F245" s="10">
        <v>12.48</v>
      </c>
      <c r="G245" s="10">
        <v>59.4</v>
      </c>
      <c r="H245" s="10">
        <v>0</v>
      </c>
      <c r="I245" s="11"/>
    </row>
    <row r="246" spans="1:9">
      <c r="A246" s="135" t="s">
        <v>119</v>
      </c>
      <c r="B246" s="136"/>
      <c r="C246" s="36">
        <v>650</v>
      </c>
      <c r="D246" s="36">
        <f>SUM(D216,D220,D231,D236,D240,D244,)</f>
        <v>20.41</v>
      </c>
      <c r="E246" s="36">
        <f t="shared" ref="E246:H246" si="51">SUM(E216,E220,E231,E236,E240,E244,)</f>
        <v>19.329999999999998</v>
      </c>
      <c r="F246" s="36">
        <f t="shared" si="51"/>
        <v>71.510000000000005</v>
      </c>
      <c r="G246" s="36">
        <f t="shared" si="51"/>
        <v>544</v>
      </c>
      <c r="H246" s="36">
        <f t="shared" si="51"/>
        <v>20.000999999999998</v>
      </c>
      <c r="I246" s="37"/>
    </row>
    <row r="247" spans="1:9" ht="14.25" customHeight="1">
      <c r="A247" s="6" t="s">
        <v>242</v>
      </c>
      <c r="B247" s="97" t="s">
        <v>524</v>
      </c>
      <c r="C247" s="7" t="s">
        <v>138</v>
      </c>
      <c r="D247" s="7">
        <f>SUM(D248:D254)</f>
        <v>0.7</v>
      </c>
      <c r="E247" s="7">
        <f>SUM(E248:E254)</f>
        <v>1.9600000000000002</v>
      </c>
      <c r="F247" s="7">
        <f>SUM(F248:F254)</f>
        <v>3.6500000000000004</v>
      </c>
      <c r="G247" s="7">
        <f>SUM(G248:G254)</f>
        <v>35.43</v>
      </c>
      <c r="H247" s="7">
        <f>SUM(H248:H254)</f>
        <v>4.5</v>
      </c>
      <c r="I247" s="8" t="s">
        <v>525</v>
      </c>
    </row>
    <row r="248" spans="1:9">
      <c r="A248" s="105"/>
      <c r="B248" s="98" t="s">
        <v>190</v>
      </c>
      <c r="C248" s="9" t="s">
        <v>526</v>
      </c>
      <c r="D248" s="10">
        <v>0.22</v>
      </c>
      <c r="E248" s="10">
        <v>0.04</v>
      </c>
      <c r="F248" s="10">
        <v>1.79</v>
      </c>
      <c r="G248" s="10">
        <v>8.4700000000000006</v>
      </c>
      <c r="H248" s="10">
        <v>2.2000000000000002</v>
      </c>
      <c r="I248" s="11"/>
    </row>
    <row r="249" spans="1:9">
      <c r="A249" s="105"/>
      <c r="B249" s="98" t="s">
        <v>527</v>
      </c>
      <c r="C249" s="9" t="s">
        <v>528</v>
      </c>
      <c r="D249" s="10">
        <v>0.12</v>
      </c>
      <c r="E249" s="10">
        <v>0.02</v>
      </c>
      <c r="F249" s="10">
        <v>0.7</v>
      </c>
      <c r="G249" s="10">
        <v>3.48</v>
      </c>
      <c r="H249" s="10">
        <v>0.85</v>
      </c>
      <c r="I249" s="11"/>
    </row>
    <row r="250" spans="1:9">
      <c r="A250" s="105"/>
      <c r="B250" s="98" t="s">
        <v>529</v>
      </c>
      <c r="C250" s="9" t="s">
        <v>530</v>
      </c>
      <c r="D250" s="10">
        <v>7.0000000000000007E-2</v>
      </c>
      <c r="E250" s="10">
        <v>0.01</v>
      </c>
      <c r="F250" s="10">
        <v>0.14000000000000001</v>
      </c>
      <c r="G250" s="10">
        <v>1.1000000000000001</v>
      </c>
      <c r="H250" s="10">
        <v>0.42499999999999999</v>
      </c>
      <c r="I250" s="11"/>
    </row>
    <row r="251" spans="1:9" ht="15.75" customHeight="1">
      <c r="A251" s="105"/>
      <c r="B251" s="98" t="s">
        <v>133</v>
      </c>
      <c r="C251" s="9" t="s">
        <v>531</v>
      </c>
      <c r="D251" s="10">
        <v>0.17</v>
      </c>
      <c r="E251" s="10">
        <v>0.01</v>
      </c>
      <c r="F251" s="10">
        <v>0.36</v>
      </c>
      <c r="G251" s="10">
        <v>2.2000000000000002</v>
      </c>
      <c r="H251" s="10">
        <v>0.55000000000000004</v>
      </c>
      <c r="I251" s="11"/>
    </row>
    <row r="252" spans="1:9">
      <c r="A252" s="105"/>
      <c r="B252" s="98" t="s">
        <v>153</v>
      </c>
      <c r="C252" s="9" t="s">
        <v>532</v>
      </c>
      <c r="D252" s="10">
        <v>0.12</v>
      </c>
      <c r="E252" s="10">
        <v>0.01</v>
      </c>
      <c r="F252" s="10">
        <v>0.66</v>
      </c>
      <c r="G252" s="10">
        <v>3.32</v>
      </c>
      <c r="H252" s="10">
        <v>0.47499999999999998</v>
      </c>
      <c r="I252" s="11"/>
    </row>
    <row r="253" spans="1:9">
      <c r="A253" s="105"/>
      <c r="B253" s="98" t="s">
        <v>136</v>
      </c>
      <c r="C253" s="9" t="s">
        <v>533</v>
      </c>
      <c r="D253" s="10">
        <v>0</v>
      </c>
      <c r="E253" s="10">
        <v>1.87</v>
      </c>
      <c r="F253" s="10">
        <v>0</v>
      </c>
      <c r="G253" s="10">
        <v>16.86</v>
      </c>
      <c r="H253" s="10">
        <v>0</v>
      </c>
      <c r="I253" s="11"/>
    </row>
    <row r="254" spans="1:9">
      <c r="A254" s="105"/>
      <c r="B254" s="98" t="s">
        <v>534</v>
      </c>
      <c r="C254" s="9" t="s">
        <v>535</v>
      </c>
      <c r="D254" s="10">
        <v>0</v>
      </c>
      <c r="E254" s="10">
        <v>0</v>
      </c>
      <c r="F254" s="10">
        <v>0</v>
      </c>
      <c r="G254" s="10">
        <v>0</v>
      </c>
      <c r="H254" s="10">
        <v>0</v>
      </c>
      <c r="I254" s="11"/>
    </row>
    <row r="255" spans="1:9">
      <c r="A255" s="6" t="s">
        <v>242</v>
      </c>
      <c r="B255" s="97" t="s">
        <v>550</v>
      </c>
      <c r="C255" s="7" t="s">
        <v>87</v>
      </c>
      <c r="D255" s="7">
        <f>SUM(D256:D258)</f>
        <v>0.11</v>
      </c>
      <c r="E255" s="7">
        <f t="shared" ref="E255:H255" si="52">SUM(E256:E258)</f>
        <v>0.03</v>
      </c>
      <c r="F255" s="7">
        <f t="shared" si="52"/>
        <v>8.1</v>
      </c>
      <c r="G255" s="7">
        <f t="shared" si="52"/>
        <v>33.059999999999995</v>
      </c>
      <c r="H255" s="7">
        <f t="shared" si="52"/>
        <v>5.3999999999999999E-2</v>
      </c>
      <c r="I255" s="8" t="s">
        <v>551</v>
      </c>
    </row>
    <row r="256" spans="1:9">
      <c r="A256" s="107"/>
      <c r="B256" s="98" t="s">
        <v>552</v>
      </c>
      <c r="C256" s="9" t="s">
        <v>553</v>
      </c>
      <c r="D256" s="10">
        <v>0.11</v>
      </c>
      <c r="E256" s="10">
        <v>0.03</v>
      </c>
      <c r="F256" s="10">
        <v>0.02</v>
      </c>
      <c r="G256" s="10">
        <v>0.76</v>
      </c>
      <c r="H256" s="10">
        <v>5.3999999999999999E-2</v>
      </c>
      <c r="I256" s="11"/>
    </row>
    <row r="257" spans="1:9">
      <c r="A257" s="107"/>
      <c r="B257" s="98" t="s">
        <v>104</v>
      </c>
      <c r="C257" s="9" t="s">
        <v>228</v>
      </c>
      <c r="D257" s="10">
        <v>0</v>
      </c>
      <c r="E257" s="10">
        <v>0</v>
      </c>
      <c r="F257" s="10">
        <v>0</v>
      </c>
      <c r="G257" s="10">
        <v>0</v>
      </c>
      <c r="H257" s="10">
        <v>0</v>
      </c>
      <c r="I257" s="11"/>
    </row>
    <row r="258" spans="1:9">
      <c r="A258" s="107"/>
      <c r="B258" s="98" t="s">
        <v>102</v>
      </c>
      <c r="C258" s="10" t="s">
        <v>309</v>
      </c>
      <c r="D258" s="10">
        <v>0</v>
      </c>
      <c r="E258" s="10">
        <v>0</v>
      </c>
      <c r="F258" s="10">
        <v>8.08</v>
      </c>
      <c r="G258" s="10">
        <v>32.299999999999997</v>
      </c>
      <c r="H258" s="10">
        <v>0</v>
      </c>
      <c r="I258" s="11"/>
    </row>
    <row r="259" spans="1:9">
      <c r="A259" s="6" t="s">
        <v>242</v>
      </c>
      <c r="B259" s="97" t="s">
        <v>23</v>
      </c>
      <c r="C259" s="7" t="s">
        <v>31</v>
      </c>
      <c r="D259" s="7">
        <f>SUM(D260)</f>
        <v>2.64</v>
      </c>
      <c r="E259" s="7">
        <f t="shared" ref="E259:H259" si="53">SUM(E260)</f>
        <v>0.36</v>
      </c>
      <c r="F259" s="7">
        <f t="shared" si="53"/>
        <v>15.2</v>
      </c>
      <c r="G259" s="7">
        <f t="shared" si="53"/>
        <v>79.599999999999994</v>
      </c>
      <c r="H259" s="7">
        <f t="shared" si="53"/>
        <v>0</v>
      </c>
      <c r="I259" s="8" t="s">
        <v>25</v>
      </c>
    </row>
    <row r="260" spans="1:9" ht="15.75" thickBot="1">
      <c r="A260" s="108"/>
      <c r="B260" s="99" t="s">
        <v>26</v>
      </c>
      <c r="C260" s="45" t="s">
        <v>32</v>
      </c>
      <c r="D260" s="46">
        <v>2.64</v>
      </c>
      <c r="E260" s="46">
        <v>0.36</v>
      </c>
      <c r="F260" s="46">
        <v>15.2</v>
      </c>
      <c r="G260" s="46">
        <v>79.599999999999994</v>
      </c>
      <c r="H260" s="46">
        <v>0</v>
      </c>
      <c r="I260" s="47"/>
    </row>
    <row r="261" spans="1:9">
      <c r="A261" s="137" t="s">
        <v>119</v>
      </c>
      <c r="B261" s="138"/>
      <c r="C261" s="48">
        <v>270</v>
      </c>
      <c r="D261" s="48">
        <f>SUM(D247,D255,D259,)</f>
        <v>3.45</v>
      </c>
      <c r="E261" s="48">
        <f t="shared" ref="E261:H261" si="54">SUM(E247,E255,E259,)</f>
        <v>2.35</v>
      </c>
      <c r="F261" s="48">
        <f t="shared" si="54"/>
        <v>26.95</v>
      </c>
      <c r="G261" s="48">
        <f t="shared" si="54"/>
        <v>148.08999999999997</v>
      </c>
      <c r="H261" s="48">
        <f t="shared" si="54"/>
        <v>4.5540000000000003</v>
      </c>
      <c r="I261" s="49"/>
    </row>
    <row r="262" spans="1:9" ht="16.5" thickBot="1">
      <c r="A262" s="139" t="s">
        <v>282</v>
      </c>
      <c r="B262" s="140"/>
      <c r="C262" s="50">
        <f>SUM(C212,C215,C246,C261,)</f>
        <v>1442</v>
      </c>
      <c r="D262" s="50">
        <f t="shared" ref="D262:H262" si="55">SUM(D212,D215,D246,D261,)</f>
        <v>37.380000000000003</v>
      </c>
      <c r="E262" s="50">
        <f t="shared" si="55"/>
        <v>39.550000000000004</v>
      </c>
      <c r="F262" s="50">
        <f t="shared" si="55"/>
        <v>156.57999999999998</v>
      </c>
      <c r="G262" s="50">
        <f t="shared" si="55"/>
        <v>1148.3499999999999</v>
      </c>
      <c r="H262" s="50">
        <f t="shared" si="55"/>
        <v>64.97</v>
      </c>
      <c r="I262" s="51"/>
    </row>
    <row r="264" spans="1:9" s="95" customFormat="1">
      <c r="A264" s="100"/>
      <c r="B264" s="100"/>
    </row>
    <row r="266" spans="1:9" ht="15.75" thickBot="1"/>
    <row r="267" spans="1:9">
      <c r="A267" s="150" t="s">
        <v>2</v>
      </c>
      <c r="B267" s="152" t="s">
        <v>3</v>
      </c>
      <c r="C267" s="154" t="s">
        <v>4</v>
      </c>
      <c r="D267" s="122" t="s">
        <v>5</v>
      </c>
      <c r="E267" s="122"/>
      <c r="F267" s="122"/>
      <c r="G267" s="122" t="s">
        <v>6</v>
      </c>
      <c r="H267" s="144" t="s">
        <v>7</v>
      </c>
      <c r="I267" s="146" t="s">
        <v>8</v>
      </c>
    </row>
    <row r="268" spans="1:9" ht="15.75" thickBot="1">
      <c r="A268" s="151"/>
      <c r="B268" s="153"/>
      <c r="C268" s="155"/>
      <c r="D268" s="5" t="s">
        <v>9</v>
      </c>
      <c r="E268" s="5" t="s">
        <v>10</v>
      </c>
      <c r="F268" s="5" t="s">
        <v>11</v>
      </c>
      <c r="G268" s="143"/>
      <c r="H268" s="145"/>
      <c r="I268" s="147"/>
    </row>
    <row r="269" spans="1:9">
      <c r="A269" s="137" t="s">
        <v>559</v>
      </c>
      <c r="B269" s="148"/>
      <c r="C269" s="148"/>
      <c r="D269" s="148"/>
      <c r="E269" s="148"/>
      <c r="F269" s="148"/>
      <c r="G269" s="148"/>
      <c r="H269" s="148"/>
      <c r="I269" s="149"/>
    </row>
    <row r="270" spans="1:9">
      <c r="A270" s="6" t="s">
        <v>13</v>
      </c>
      <c r="B270" s="97" t="s">
        <v>14</v>
      </c>
      <c r="C270" s="7" t="s">
        <v>29</v>
      </c>
      <c r="D270" s="7">
        <f>SUM(D271)</f>
        <v>0.09</v>
      </c>
      <c r="E270" s="7">
        <f t="shared" ref="E270:H270" si="56">SUM(E271)</f>
        <v>4.3</v>
      </c>
      <c r="F270" s="7">
        <f t="shared" si="56"/>
        <v>0.12</v>
      </c>
      <c r="G270" s="7">
        <f t="shared" si="56"/>
        <v>39.619999999999997</v>
      </c>
      <c r="H270" s="7">
        <f t="shared" si="56"/>
        <v>0</v>
      </c>
      <c r="I270" s="8" t="s">
        <v>16</v>
      </c>
    </row>
    <row r="271" spans="1:9">
      <c r="A271" s="107"/>
      <c r="B271" s="98" t="s">
        <v>14</v>
      </c>
      <c r="C271" s="9" t="s">
        <v>30</v>
      </c>
      <c r="D271" s="10">
        <v>0.09</v>
      </c>
      <c r="E271" s="10">
        <v>4.3</v>
      </c>
      <c r="F271" s="10">
        <v>0.12</v>
      </c>
      <c r="G271" s="10">
        <v>39.619999999999997</v>
      </c>
      <c r="H271" s="10">
        <v>0</v>
      </c>
      <c r="I271" s="11"/>
    </row>
    <row r="272" spans="1:9">
      <c r="A272" s="6" t="s">
        <v>13</v>
      </c>
      <c r="B272" s="97" t="s">
        <v>23</v>
      </c>
      <c r="C272" s="7" t="s">
        <v>31</v>
      </c>
      <c r="D272" s="7">
        <f>SUM(D273)</f>
        <v>2.64</v>
      </c>
      <c r="E272" s="7">
        <f t="shared" ref="E272:H272" si="57">SUM(E273)</f>
        <v>0.36</v>
      </c>
      <c r="F272" s="7">
        <f t="shared" si="57"/>
        <v>15.2</v>
      </c>
      <c r="G272" s="7">
        <f t="shared" si="57"/>
        <v>79.599999999999994</v>
      </c>
      <c r="H272" s="7">
        <f t="shared" si="57"/>
        <v>0</v>
      </c>
      <c r="I272" s="8" t="s">
        <v>25</v>
      </c>
    </row>
    <row r="273" spans="1:9">
      <c r="A273" s="107"/>
      <c r="B273" s="98" t="s">
        <v>26</v>
      </c>
      <c r="C273" s="9" t="s">
        <v>32</v>
      </c>
      <c r="D273" s="10">
        <v>2.64</v>
      </c>
      <c r="E273" s="10">
        <v>0.36</v>
      </c>
      <c r="F273" s="10">
        <v>15.2</v>
      </c>
      <c r="G273" s="10">
        <v>79.599999999999994</v>
      </c>
      <c r="H273" s="10">
        <v>0</v>
      </c>
      <c r="I273" s="11"/>
    </row>
    <row r="274" spans="1:9" ht="16.5" customHeight="1">
      <c r="A274" s="6" t="s">
        <v>13</v>
      </c>
      <c r="B274" s="97" t="s">
        <v>567</v>
      </c>
      <c r="C274" s="7" t="s">
        <v>575</v>
      </c>
      <c r="D274" s="7">
        <f>SUM(D275:D282)</f>
        <v>24.740000000000002</v>
      </c>
      <c r="E274" s="7">
        <f t="shared" ref="E274:H274" si="58">SUM(E275:E282)</f>
        <v>16.940000000000001</v>
      </c>
      <c r="F274" s="7">
        <f t="shared" si="58"/>
        <v>21.330000000000002</v>
      </c>
      <c r="G274" s="7">
        <f t="shared" si="58"/>
        <v>335.96</v>
      </c>
      <c r="H274" s="7">
        <f t="shared" si="58"/>
        <v>1.44</v>
      </c>
      <c r="I274" s="8" t="s">
        <v>151</v>
      </c>
    </row>
    <row r="275" spans="1:9">
      <c r="A275" s="107"/>
      <c r="B275" s="98" t="s">
        <v>100</v>
      </c>
      <c r="C275" s="35" t="s">
        <v>225</v>
      </c>
      <c r="D275" s="19">
        <v>0.15</v>
      </c>
      <c r="E275" s="19">
        <v>0.03</v>
      </c>
      <c r="F275" s="19">
        <v>3.46</v>
      </c>
      <c r="G275" s="19">
        <v>13.87</v>
      </c>
      <c r="H275" s="19">
        <v>0</v>
      </c>
      <c r="I275" s="20"/>
    </row>
    <row r="276" spans="1:9">
      <c r="A276" s="107"/>
      <c r="B276" s="98" t="s">
        <v>565</v>
      </c>
      <c r="C276" s="35" t="s">
        <v>576</v>
      </c>
      <c r="D276" s="19">
        <v>1.26</v>
      </c>
      <c r="E276" s="19">
        <v>0.12</v>
      </c>
      <c r="F276" s="19">
        <v>8.65</v>
      </c>
      <c r="G276" s="19">
        <v>40.79</v>
      </c>
      <c r="H276" s="19">
        <v>0</v>
      </c>
      <c r="I276" s="20"/>
    </row>
    <row r="277" spans="1:9">
      <c r="A277" s="107"/>
      <c r="B277" s="98" t="s">
        <v>566</v>
      </c>
      <c r="C277" s="35" t="s">
        <v>577</v>
      </c>
      <c r="D277" s="19">
        <v>20.170000000000002</v>
      </c>
      <c r="E277" s="19">
        <v>10.87</v>
      </c>
      <c r="F277" s="19">
        <v>2.42</v>
      </c>
      <c r="G277" s="19">
        <v>187.52</v>
      </c>
      <c r="H277" s="19">
        <v>0.60399999999999998</v>
      </c>
      <c r="I277" s="20"/>
    </row>
    <row r="278" spans="1:9">
      <c r="A278" s="107"/>
      <c r="B278" s="98" t="s">
        <v>14</v>
      </c>
      <c r="C278" s="35" t="s">
        <v>361</v>
      </c>
      <c r="D278" s="19">
        <v>0.05</v>
      </c>
      <c r="E278" s="19">
        <v>2.15</v>
      </c>
      <c r="F278" s="19">
        <v>0.06</v>
      </c>
      <c r="G278" s="19">
        <v>19.809999999999999</v>
      </c>
      <c r="H278" s="19">
        <v>0</v>
      </c>
      <c r="I278" s="20"/>
    </row>
    <row r="279" spans="1:9">
      <c r="A279" s="107"/>
      <c r="B279" s="98" t="s">
        <v>159</v>
      </c>
      <c r="C279" s="9" t="s">
        <v>574</v>
      </c>
      <c r="D279" s="10">
        <v>0.22</v>
      </c>
      <c r="E279" s="10">
        <v>0.8</v>
      </c>
      <c r="F279" s="10">
        <v>0.31</v>
      </c>
      <c r="G279" s="10">
        <v>9.52</v>
      </c>
      <c r="H279" s="10">
        <v>0.04</v>
      </c>
      <c r="I279" s="11"/>
    </row>
    <row r="280" spans="1:9">
      <c r="A280" s="107"/>
      <c r="B280" s="98" t="s">
        <v>103</v>
      </c>
      <c r="C280" s="35" t="s">
        <v>578</v>
      </c>
      <c r="D280" s="19">
        <v>1.78</v>
      </c>
      <c r="E280" s="19">
        <v>1.96</v>
      </c>
      <c r="F280" s="19">
        <v>2.88</v>
      </c>
      <c r="G280" s="19">
        <v>36.75</v>
      </c>
      <c r="H280" s="19">
        <v>0.79600000000000004</v>
      </c>
      <c r="I280" s="20"/>
    </row>
    <row r="281" spans="1:9">
      <c r="A281" s="107"/>
      <c r="B281" s="98" t="s">
        <v>102</v>
      </c>
      <c r="C281" s="35" t="s">
        <v>361</v>
      </c>
      <c r="D281" s="19">
        <v>0</v>
      </c>
      <c r="E281" s="19">
        <v>0</v>
      </c>
      <c r="F281" s="19">
        <v>3.49</v>
      </c>
      <c r="G281" s="19">
        <v>13.96</v>
      </c>
      <c r="H281" s="19">
        <v>0</v>
      </c>
      <c r="I281" s="20"/>
    </row>
    <row r="282" spans="1:9">
      <c r="A282" s="107"/>
      <c r="B282" s="98" t="s">
        <v>299</v>
      </c>
      <c r="C282" s="35" t="s">
        <v>579</v>
      </c>
      <c r="D282" s="19">
        <v>1.1100000000000001</v>
      </c>
      <c r="E282" s="19">
        <v>1.01</v>
      </c>
      <c r="F282" s="19">
        <v>0.06</v>
      </c>
      <c r="G282" s="19">
        <v>13.74</v>
      </c>
      <c r="H282" s="19">
        <v>0</v>
      </c>
      <c r="I282" s="20"/>
    </row>
    <row r="283" spans="1:9">
      <c r="A283" s="6" t="s">
        <v>13</v>
      </c>
      <c r="B283" s="97" t="s">
        <v>550</v>
      </c>
      <c r="C283" s="7" t="s">
        <v>87</v>
      </c>
      <c r="D283" s="7">
        <f>SUM(D284:D286)</f>
        <v>0.11</v>
      </c>
      <c r="E283" s="7">
        <f t="shared" ref="E283:H283" si="59">SUM(E284:E286)</f>
        <v>0.03</v>
      </c>
      <c r="F283" s="7">
        <f t="shared" si="59"/>
        <v>8.1</v>
      </c>
      <c r="G283" s="7">
        <f t="shared" si="59"/>
        <v>33.059999999999995</v>
      </c>
      <c r="H283" s="7">
        <f t="shared" si="59"/>
        <v>5.3999999999999999E-2</v>
      </c>
      <c r="I283" s="8" t="s">
        <v>551</v>
      </c>
    </row>
    <row r="284" spans="1:9">
      <c r="A284" s="107"/>
      <c r="B284" s="98" t="s">
        <v>552</v>
      </c>
      <c r="C284" s="9" t="s">
        <v>553</v>
      </c>
      <c r="D284" s="10">
        <v>0.11</v>
      </c>
      <c r="E284" s="10">
        <v>0.03</v>
      </c>
      <c r="F284" s="10">
        <v>0.02</v>
      </c>
      <c r="G284" s="10">
        <v>0.76</v>
      </c>
      <c r="H284" s="10">
        <v>5.3999999999999999E-2</v>
      </c>
      <c r="I284" s="11"/>
    </row>
    <row r="285" spans="1:9">
      <c r="A285" s="107"/>
      <c r="B285" s="98" t="s">
        <v>104</v>
      </c>
      <c r="C285" s="9" t="s">
        <v>228</v>
      </c>
      <c r="D285" s="10">
        <v>0</v>
      </c>
      <c r="E285" s="10">
        <v>0</v>
      </c>
      <c r="F285" s="10">
        <v>0</v>
      </c>
      <c r="G285" s="10">
        <v>0</v>
      </c>
      <c r="H285" s="10">
        <v>0</v>
      </c>
      <c r="I285" s="11"/>
    </row>
    <row r="286" spans="1:9">
      <c r="A286" s="107"/>
      <c r="B286" s="98" t="s">
        <v>102</v>
      </c>
      <c r="C286" s="10" t="s">
        <v>309</v>
      </c>
      <c r="D286" s="10">
        <v>0</v>
      </c>
      <c r="E286" s="10">
        <v>0</v>
      </c>
      <c r="F286" s="10">
        <v>8.08</v>
      </c>
      <c r="G286" s="10">
        <v>32.299999999999997</v>
      </c>
      <c r="H286" s="10">
        <v>0</v>
      </c>
      <c r="I286" s="11"/>
    </row>
    <row r="287" spans="1:9">
      <c r="A287" s="135" t="s">
        <v>119</v>
      </c>
      <c r="B287" s="136"/>
      <c r="C287" s="36">
        <v>402</v>
      </c>
      <c r="D287" s="36">
        <f>SUM(D270,D272,D274,D283,)</f>
        <v>27.580000000000002</v>
      </c>
      <c r="E287" s="36">
        <f t="shared" ref="E287:H287" si="60">SUM(E270,E272,E274,E283,)</f>
        <v>21.630000000000003</v>
      </c>
      <c r="F287" s="36">
        <f t="shared" si="60"/>
        <v>44.75</v>
      </c>
      <c r="G287" s="36">
        <f t="shared" si="60"/>
        <v>488.23999999999995</v>
      </c>
      <c r="H287" s="36">
        <f t="shared" si="60"/>
        <v>1.494</v>
      </c>
      <c r="I287" s="37"/>
    </row>
    <row r="288" spans="1:9">
      <c r="A288" s="6" t="s">
        <v>120</v>
      </c>
      <c r="B288" s="97" t="s">
        <v>326</v>
      </c>
      <c r="C288" s="7" t="s">
        <v>331</v>
      </c>
      <c r="D288" s="7">
        <f>SUM(D289)</f>
        <v>0.4</v>
      </c>
      <c r="E288" s="7">
        <f t="shared" ref="E288:H288" si="61">SUM(E289)</f>
        <v>0.4</v>
      </c>
      <c r="F288" s="7">
        <f t="shared" si="61"/>
        <v>9</v>
      </c>
      <c r="G288" s="7">
        <f t="shared" si="61"/>
        <v>45</v>
      </c>
      <c r="H288" s="7">
        <f t="shared" si="61"/>
        <v>165</v>
      </c>
      <c r="I288" s="8" t="s">
        <v>328</v>
      </c>
    </row>
    <row r="289" spans="1:9">
      <c r="A289" s="107"/>
      <c r="B289" s="98" t="s">
        <v>430</v>
      </c>
      <c r="C289" s="10" t="s">
        <v>580</v>
      </c>
      <c r="D289" s="10">
        <v>0.4</v>
      </c>
      <c r="E289" s="10">
        <v>0.4</v>
      </c>
      <c r="F289" s="10">
        <v>9</v>
      </c>
      <c r="G289" s="10">
        <v>45</v>
      </c>
      <c r="H289" s="10">
        <v>165</v>
      </c>
      <c r="I289" s="11"/>
    </row>
    <row r="290" spans="1:9">
      <c r="A290" s="135" t="s">
        <v>119</v>
      </c>
      <c r="B290" s="136"/>
      <c r="C290" s="36">
        <v>100</v>
      </c>
      <c r="D290" s="36">
        <f>SUM(D288)</f>
        <v>0.4</v>
      </c>
      <c r="E290" s="36">
        <f t="shared" ref="E290:H290" si="62">SUM(E288)</f>
        <v>0.4</v>
      </c>
      <c r="F290" s="36">
        <f t="shared" si="62"/>
        <v>9</v>
      </c>
      <c r="G290" s="36">
        <f t="shared" si="62"/>
        <v>45</v>
      </c>
      <c r="H290" s="36">
        <f t="shared" si="62"/>
        <v>165</v>
      </c>
      <c r="I290" s="37"/>
    </row>
    <row r="291" spans="1:9" ht="15.75" customHeight="1">
      <c r="A291" s="6" t="s">
        <v>242</v>
      </c>
      <c r="B291" s="97" t="s">
        <v>582</v>
      </c>
      <c r="C291" s="7" t="s">
        <v>138</v>
      </c>
      <c r="D291" s="7">
        <f>SUM(D292:D296)</f>
        <v>0.77</v>
      </c>
      <c r="E291" s="7">
        <f t="shared" ref="E291:H291" si="63">SUM(E292:E296)</f>
        <v>3.1199999999999997</v>
      </c>
      <c r="F291" s="7">
        <f t="shared" si="63"/>
        <v>4.55</v>
      </c>
      <c r="G291" s="7">
        <f t="shared" si="63"/>
        <v>49.62</v>
      </c>
      <c r="H291" s="7">
        <f t="shared" si="63"/>
        <v>4.7249999999999996</v>
      </c>
      <c r="I291" s="8" t="s">
        <v>583</v>
      </c>
    </row>
    <row r="292" spans="1:9">
      <c r="A292" s="107"/>
      <c r="B292" s="98" t="s">
        <v>190</v>
      </c>
      <c r="C292" s="9" t="s">
        <v>590</v>
      </c>
      <c r="D292" s="10">
        <v>0.25</v>
      </c>
      <c r="E292" s="10">
        <v>0.05</v>
      </c>
      <c r="F292" s="10">
        <v>2.04</v>
      </c>
      <c r="G292" s="10">
        <v>9.6199999999999992</v>
      </c>
      <c r="H292" s="10">
        <v>2.5</v>
      </c>
      <c r="I292" s="11"/>
    </row>
    <row r="293" spans="1:9" ht="16.5" customHeight="1">
      <c r="A293" s="107"/>
      <c r="B293" s="98" t="s">
        <v>585</v>
      </c>
      <c r="C293" s="9" t="s">
        <v>591</v>
      </c>
      <c r="D293" s="10">
        <v>0.28000000000000003</v>
      </c>
      <c r="E293" s="10">
        <v>0.05</v>
      </c>
      <c r="F293" s="10">
        <v>1.4</v>
      </c>
      <c r="G293" s="10">
        <v>7.25</v>
      </c>
      <c r="H293" s="10">
        <v>0.6</v>
      </c>
      <c r="I293" s="11"/>
    </row>
    <row r="294" spans="1:9">
      <c r="A294" s="107"/>
      <c r="B294" s="98" t="s">
        <v>587</v>
      </c>
      <c r="C294" s="9" t="s">
        <v>592</v>
      </c>
      <c r="D294" s="10">
        <v>0.16</v>
      </c>
      <c r="E294" s="10">
        <v>0.01</v>
      </c>
      <c r="F294" s="10">
        <v>0.86</v>
      </c>
      <c r="G294" s="10">
        <v>4.38</v>
      </c>
      <c r="H294" s="10">
        <v>0.625</v>
      </c>
      <c r="I294" s="11"/>
    </row>
    <row r="295" spans="1:9">
      <c r="A295" s="107"/>
      <c r="B295" s="98" t="s">
        <v>256</v>
      </c>
      <c r="C295" s="9" t="s">
        <v>279</v>
      </c>
      <c r="D295" s="10">
        <v>0</v>
      </c>
      <c r="E295" s="10">
        <v>3</v>
      </c>
      <c r="F295" s="10">
        <v>0</v>
      </c>
      <c r="G295" s="10">
        <v>26.97</v>
      </c>
      <c r="H295" s="10">
        <v>0</v>
      </c>
      <c r="I295" s="11"/>
    </row>
    <row r="296" spans="1:9">
      <c r="A296" s="107"/>
      <c r="B296" s="98" t="s">
        <v>589</v>
      </c>
      <c r="C296" s="9" t="s">
        <v>360</v>
      </c>
      <c r="D296" s="10">
        <v>0.08</v>
      </c>
      <c r="E296" s="10">
        <v>0.01</v>
      </c>
      <c r="F296" s="10">
        <v>0.25</v>
      </c>
      <c r="G296" s="10">
        <v>1.4</v>
      </c>
      <c r="H296" s="10">
        <v>1</v>
      </c>
      <c r="I296" s="11"/>
    </row>
    <row r="297" spans="1:9" ht="16.5" customHeight="1">
      <c r="A297" s="6" t="s">
        <v>114</v>
      </c>
      <c r="B297" s="97" t="s">
        <v>600</v>
      </c>
      <c r="C297" s="7" t="s">
        <v>374</v>
      </c>
      <c r="D297" s="7">
        <f>SUM(D298:D304)</f>
        <v>2.5500000000000003</v>
      </c>
      <c r="E297" s="7">
        <f t="shared" ref="E297:H297" si="64">SUM(E298:E304)</f>
        <v>1.31</v>
      </c>
      <c r="F297" s="7">
        <f t="shared" si="64"/>
        <v>16.330000000000002</v>
      </c>
      <c r="G297" s="7">
        <f t="shared" si="64"/>
        <v>87.919999999999987</v>
      </c>
      <c r="H297" s="7">
        <f t="shared" si="64"/>
        <v>11.879999999999999</v>
      </c>
      <c r="I297" s="8" t="s">
        <v>601</v>
      </c>
    </row>
    <row r="298" spans="1:9">
      <c r="A298" s="107"/>
      <c r="B298" s="98" t="s">
        <v>190</v>
      </c>
      <c r="C298" s="9" t="s">
        <v>604</v>
      </c>
      <c r="D298" s="10">
        <v>1.1200000000000001</v>
      </c>
      <c r="E298" s="10">
        <v>0.22</v>
      </c>
      <c r="F298" s="10">
        <v>9.1300000000000008</v>
      </c>
      <c r="G298" s="10">
        <v>43.12</v>
      </c>
      <c r="H298" s="10">
        <v>11.2</v>
      </c>
      <c r="I298" s="11"/>
    </row>
    <row r="299" spans="1:9">
      <c r="A299" s="107"/>
      <c r="B299" s="98" t="s">
        <v>153</v>
      </c>
      <c r="C299" s="9" t="s">
        <v>154</v>
      </c>
      <c r="D299" s="10">
        <v>0.17</v>
      </c>
      <c r="E299" s="10">
        <v>0.01</v>
      </c>
      <c r="F299" s="10">
        <v>0.88</v>
      </c>
      <c r="G299" s="10">
        <v>4.4800000000000004</v>
      </c>
      <c r="H299" s="10">
        <v>0.64</v>
      </c>
      <c r="I299" s="11"/>
    </row>
    <row r="300" spans="1:9">
      <c r="A300" s="107"/>
      <c r="B300" s="98" t="s">
        <v>157</v>
      </c>
      <c r="C300" s="9" t="s">
        <v>376</v>
      </c>
      <c r="D300" s="10">
        <v>0.12</v>
      </c>
      <c r="E300" s="10">
        <v>0.02</v>
      </c>
      <c r="F300" s="10">
        <v>0.69</v>
      </c>
      <c r="G300" s="10">
        <v>3.44</v>
      </c>
      <c r="H300" s="10">
        <v>0</v>
      </c>
      <c r="I300" s="11"/>
    </row>
    <row r="301" spans="1:9">
      <c r="A301" s="107"/>
      <c r="B301" s="98" t="s">
        <v>159</v>
      </c>
      <c r="C301" s="9" t="s">
        <v>574</v>
      </c>
      <c r="D301" s="10">
        <v>0.22</v>
      </c>
      <c r="E301" s="10">
        <v>0.8</v>
      </c>
      <c r="F301" s="10">
        <v>0.31</v>
      </c>
      <c r="G301" s="10">
        <v>9.52</v>
      </c>
      <c r="H301" s="10">
        <v>0.04</v>
      </c>
      <c r="I301" s="11"/>
    </row>
    <row r="302" spans="1:9">
      <c r="A302" s="107"/>
      <c r="B302" s="98" t="s">
        <v>104</v>
      </c>
      <c r="C302" s="9" t="s">
        <v>377</v>
      </c>
      <c r="D302" s="10">
        <v>0</v>
      </c>
      <c r="E302" s="10">
        <v>0</v>
      </c>
      <c r="F302" s="10">
        <v>0</v>
      </c>
      <c r="G302" s="10">
        <v>0</v>
      </c>
      <c r="H302" s="10">
        <v>0</v>
      </c>
      <c r="I302" s="11"/>
    </row>
    <row r="303" spans="1:9" ht="16.5" customHeight="1">
      <c r="A303" s="107"/>
      <c r="B303" s="98" t="s">
        <v>101</v>
      </c>
      <c r="C303" s="9" t="s">
        <v>378</v>
      </c>
      <c r="D303" s="10">
        <v>0</v>
      </c>
      <c r="E303" s="10">
        <v>0</v>
      </c>
      <c r="F303" s="10">
        <v>0</v>
      </c>
      <c r="G303" s="10">
        <v>0</v>
      </c>
      <c r="H303" s="10">
        <v>0</v>
      </c>
      <c r="I303" s="11"/>
    </row>
    <row r="304" spans="1:9">
      <c r="A304" s="107"/>
      <c r="B304" s="98" t="s">
        <v>603</v>
      </c>
      <c r="C304" s="9" t="s">
        <v>574</v>
      </c>
      <c r="D304" s="10">
        <v>0.92</v>
      </c>
      <c r="E304" s="10">
        <v>0.26</v>
      </c>
      <c r="F304" s="10">
        <v>5.32</v>
      </c>
      <c r="G304" s="10">
        <v>27.36</v>
      </c>
      <c r="H304" s="10">
        <v>0</v>
      </c>
      <c r="I304" s="11"/>
    </row>
    <row r="305" spans="1:9" ht="15.75" customHeight="1">
      <c r="A305" s="6" t="s">
        <v>114</v>
      </c>
      <c r="B305" s="97" t="s">
        <v>609</v>
      </c>
      <c r="C305" s="7" t="s">
        <v>107</v>
      </c>
      <c r="D305" s="7">
        <f>SUM(D306:D309)</f>
        <v>10.91</v>
      </c>
      <c r="E305" s="7">
        <f t="shared" ref="E305:H305" si="65">SUM(E306:E309)</f>
        <v>10.180000000000001</v>
      </c>
      <c r="F305" s="7">
        <f t="shared" si="65"/>
        <v>7.08</v>
      </c>
      <c r="G305" s="7">
        <f t="shared" si="65"/>
        <v>163.63</v>
      </c>
      <c r="H305" s="7">
        <f t="shared" si="65"/>
        <v>1.024</v>
      </c>
      <c r="I305" s="8" t="s">
        <v>610</v>
      </c>
    </row>
    <row r="306" spans="1:9" ht="15" customHeight="1">
      <c r="A306" s="107"/>
      <c r="B306" s="98" t="s">
        <v>79</v>
      </c>
      <c r="C306" s="9" t="s">
        <v>616</v>
      </c>
      <c r="D306" s="10">
        <v>0.47</v>
      </c>
      <c r="E306" s="10">
        <v>0.55000000000000004</v>
      </c>
      <c r="F306" s="10">
        <v>0.74</v>
      </c>
      <c r="G306" s="10">
        <v>9.92</v>
      </c>
      <c r="H306" s="10">
        <v>9.5000000000000001E-2</v>
      </c>
      <c r="I306" s="11"/>
    </row>
    <row r="307" spans="1:9">
      <c r="A307" s="107"/>
      <c r="B307" s="98" t="s">
        <v>612</v>
      </c>
      <c r="C307" s="9" t="s">
        <v>617</v>
      </c>
      <c r="D307" s="10">
        <v>9.4</v>
      </c>
      <c r="E307" s="10">
        <v>9.5</v>
      </c>
      <c r="F307" s="10">
        <v>0</v>
      </c>
      <c r="G307" s="10">
        <v>122.87</v>
      </c>
      <c r="H307" s="10">
        <v>0.92900000000000005</v>
      </c>
      <c r="I307" s="11"/>
    </row>
    <row r="308" spans="1:9" ht="15" customHeight="1">
      <c r="A308" s="107"/>
      <c r="B308" s="98" t="s">
        <v>614</v>
      </c>
      <c r="C308" s="9" t="s">
        <v>618</v>
      </c>
      <c r="D308" s="10">
        <v>1.04</v>
      </c>
      <c r="E308" s="10">
        <v>0.13</v>
      </c>
      <c r="F308" s="10">
        <v>6.34</v>
      </c>
      <c r="G308" s="10">
        <v>30.84</v>
      </c>
      <c r="H308" s="10">
        <v>0</v>
      </c>
      <c r="I308" s="11"/>
    </row>
    <row r="309" spans="1:9" ht="14.25" customHeight="1">
      <c r="A309" s="107"/>
      <c r="B309" s="98" t="s">
        <v>101</v>
      </c>
      <c r="C309" s="9" t="s">
        <v>619</v>
      </c>
      <c r="D309" s="10">
        <v>0</v>
      </c>
      <c r="E309" s="10">
        <v>0</v>
      </c>
      <c r="F309" s="10">
        <v>0</v>
      </c>
      <c r="G309" s="10">
        <v>0</v>
      </c>
      <c r="H309" s="10">
        <v>0</v>
      </c>
      <c r="I309" s="11"/>
    </row>
    <row r="310" spans="1:9">
      <c r="A310" s="6" t="s">
        <v>114</v>
      </c>
      <c r="B310" s="97" t="s">
        <v>634</v>
      </c>
      <c r="C310" s="7" t="s">
        <v>122</v>
      </c>
      <c r="D310" s="7">
        <f>SUM(D311:D317)</f>
        <v>3.48</v>
      </c>
      <c r="E310" s="7">
        <f t="shared" ref="E310:H310" si="66">SUM(E311:E317)</f>
        <v>3.9499999999999997</v>
      </c>
      <c r="F310" s="7">
        <f t="shared" si="66"/>
        <v>15.55</v>
      </c>
      <c r="G310" s="7">
        <f t="shared" si="66"/>
        <v>113.07</v>
      </c>
      <c r="H310" s="7">
        <f t="shared" si="66"/>
        <v>27.599</v>
      </c>
      <c r="I310" s="8" t="s">
        <v>635</v>
      </c>
    </row>
    <row r="311" spans="1:9">
      <c r="A311" s="107"/>
      <c r="B311" s="98" t="s">
        <v>188</v>
      </c>
      <c r="C311" s="9" t="s">
        <v>642</v>
      </c>
      <c r="D311" s="10">
        <v>0.6</v>
      </c>
      <c r="E311" s="10">
        <v>0.03</v>
      </c>
      <c r="F311" s="10">
        <v>1.56</v>
      </c>
      <c r="G311" s="10">
        <v>9.32</v>
      </c>
      <c r="H311" s="10">
        <v>14.976000000000001</v>
      </c>
      <c r="I311" s="11"/>
    </row>
    <row r="312" spans="1:9">
      <c r="A312" s="107"/>
      <c r="B312" s="98" t="s">
        <v>190</v>
      </c>
      <c r="C312" s="9" t="s">
        <v>643</v>
      </c>
      <c r="D312" s="10">
        <v>1.06</v>
      </c>
      <c r="E312" s="10">
        <v>0.21</v>
      </c>
      <c r="F312" s="10">
        <v>8.6</v>
      </c>
      <c r="G312" s="10">
        <v>40.64</v>
      </c>
      <c r="H312" s="10">
        <v>10.555999999999999</v>
      </c>
      <c r="I312" s="11"/>
    </row>
    <row r="313" spans="1:9">
      <c r="A313" s="107"/>
      <c r="B313" s="98" t="s">
        <v>153</v>
      </c>
      <c r="C313" s="9" t="s">
        <v>644</v>
      </c>
      <c r="D313" s="10">
        <v>0.41</v>
      </c>
      <c r="E313" s="10">
        <v>0.03</v>
      </c>
      <c r="F313" s="10">
        <v>2.15</v>
      </c>
      <c r="G313" s="10">
        <v>10.92</v>
      </c>
      <c r="H313" s="10">
        <v>1.56</v>
      </c>
      <c r="I313" s="11"/>
    </row>
    <row r="314" spans="1:9">
      <c r="A314" s="107"/>
      <c r="B314" s="98" t="s">
        <v>14</v>
      </c>
      <c r="C314" s="9" t="s">
        <v>296</v>
      </c>
      <c r="D314" s="10">
        <v>0.05</v>
      </c>
      <c r="E314" s="10">
        <v>2.4</v>
      </c>
      <c r="F314" s="10">
        <v>7.0000000000000007E-2</v>
      </c>
      <c r="G314" s="10">
        <v>22.07</v>
      </c>
      <c r="H314" s="10">
        <v>0</v>
      </c>
      <c r="I314" s="11"/>
    </row>
    <row r="315" spans="1:9">
      <c r="A315" s="107"/>
      <c r="B315" s="98" t="s">
        <v>157</v>
      </c>
      <c r="C315" s="9" t="s">
        <v>645</v>
      </c>
      <c r="D315" s="10">
        <v>0.23</v>
      </c>
      <c r="E315" s="10">
        <v>0.03</v>
      </c>
      <c r="F315" s="10">
        <v>1.34</v>
      </c>
      <c r="G315" s="10">
        <v>6.72</v>
      </c>
      <c r="H315" s="10">
        <v>0</v>
      </c>
      <c r="I315" s="11"/>
    </row>
    <row r="316" spans="1:9">
      <c r="A316" s="107"/>
      <c r="B316" s="98" t="s">
        <v>103</v>
      </c>
      <c r="C316" s="9" t="s">
        <v>646</v>
      </c>
      <c r="D316" s="10">
        <v>1.1299999999999999</v>
      </c>
      <c r="E316" s="10">
        <v>1.25</v>
      </c>
      <c r="F316" s="10">
        <v>1.83</v>
      </c>
      <c r="G316" s="10">
        <v>23.4</v>
      </c>
      <c r="H316" s="10">
        <v>0.50700000000000001</v>
      </c>
      <c r="I316" s="11"/>
    </row>
    <row r="317" spans="1:9" ht="15" customHeight="1">
      <c r="A317" s="107"/>
      <c r="B317" s="98" t="s">
        <v>101</v>
      </c>
      <c r="C317" s="9" t="s">
        <v>647</v>
      </c>
      <c r="D317" s="10">
        <v>0</v>
      </c>
      <c r="E317" s="10">
        <v>0</v>
      </c>
      <c r="F317" s="10">
        <v>0</v>
      </c>
      <c r="G317" s="10">
        <v>0</v>
      </c>
      <c r="H317" s="10">
        <v>0</v>
      </c>
      <c r="I317" s="11"/>
    </row>
    <row r="318" spans="1:9" ht="15" customHeight="1">
      <c r="A318" s="6" t="s">
        <v>114</v>
      </c>
      <c r="B318" s="97" t="s">
        <v>428</v>
      </c>
      <c r="C318" s="7" t="s">
        <v>87</v>
      </c>
      <c r="D318" s="7">
        <f>SUM(D319:D321)</f>
        <v>7.0000000000000007E-2</v>
      </c>
      <c r="E318" s="7">
        <f t="shared" ref="E318:H318" si="67">SUM(E319:E321)</f>
        <v>7.0000000000000007E-2</v>
      </c>
      <c r="F318" s="7">
        <f t="shared" si="67"/>
        <v>8.754999999999999</v>
      </c>
      <c r="G318" s="7">
        <f t="shared" si="67"/>
        <v>36.605000000000004</v>
      </c>
      <c r="H318" s="7">
        <f t="shared" si="67"/>
        <v>28.875</v>
      </c>
      <c r="I318" s="8" t="s">
        <v>429</v>
      </c>
    </row>
    <row r="319" spans="1:9">
      <c r="A319" s="107"/>
      <c r="B319" s="98" t="s">
        <v>104</v>
      </c>
      <c r="C319" s="9" t="s">
        <v>201</v>
      </c>
      <c r="D319" s="10">
        <v>0</v>
      </c>
      <c r="E319" s="10">
        <v>0</v>
      </c>
      <c r="F319" s="10">
        <v>0</v>
      </c>
      <c r="G319" s="10">
        <v>0</v>
      </c>
      <c r="H319" s="10">
        <v>0</v>
      </c>
      <c r="I319" s="11"/>
    </row>
    <row r="320" spans="1:9">
      <c r="A320" s="107"/>
      <c r="B320" s="98" t="s">
        <v>102</v>
      </c>
      <c r="C320" s="44" t="s">
        <v>200</v>
      </c>
      <c r="D320" s="10">
        <v>0</v>
      </c>
      <c r="E320" s="10">
        <v>0</v>
      </c>
      <c r="F320" s="10">
        <v>7.18</v>
      </c>
      <c r="G320" s="10">
        <v>28.73</v>
      </c>
      <c r="H320" s="10">
        <v>0</v>
      </c>
      <c r="I320" s="11"/>
    </row>
    <row r="321" spans="1:9">
      <c r="A321" s="107"/>
      <c r="B321" s="98" t="s">
        <v>430</v>
      </c>
      <c r="C321" s="10" t="s">
        <v>432</v>
      </c>
      <c r="D321" s="10">
        <v>7.0000000000000007E-2</v>
      </c>
      <c r="E321" s="10">
        <v>7.0000000000000007E-2</v>
      </c>
      <c r="F321" s="10">
        <v>1.575</v>
      </c>
      <c r="G321" s="10">
        <v>7.875</v>
      </c>
      <c r="H321" s="10">
        <v>28.875</v>
      </c>
      <c r="I321" s="11"/>
    </row>
    <row r="322" spans="1:9">
      <c r="A322" s="6" t="s">
        <v>114</v>
      </c>
      <c r="B322" s="97" t="s">
        <v>231</v>
      </c>
      <c r="C322" s="7" t="s">
        <v>31</v>
      </c>
      <c r="D322" s="7">
        <f>SUM(D323)</f>
        <v>1.44</v>
      </c>
      <c r="E322" s="7">
        <f t="shared" ref="E322:H322" si="68">SUM(E323)</f>
        <v>0.36</v>
      </c>
      <c r="F322" s="7">
        <f t="shared" si="68"/>
        <v>12.48</v>
      </c>
      <c r="G322" s="7">
        <f t="shared" si="68"/>
        <v>59.4</v>
      </c>
      <c r="H322" s="7">
        <f t="shared" si="68"/>
        <v>0</v>
      </c>
      <c r="I322" s="8" t="s">
        <v>232</v>
      </c>
    </row>
    <row r="323" spans="1:9">
      <c r="A323" s="107"/>
      <c r="B323" s="98" t="s">
        <v>233</v>
      </c>
      <c r="C323" s="9" t="s">
        <v>32</v>
      </c>
      <c r="D323" s="10">
        <v>1.44</v>
      </c>
      <c r="E323" s="10">
        <v>0.36</v>
      </c>
      <c r="F323" s="10">
        <v>12.48</v>
      </c>
      <c r="G323" s="10">
        <v>59.4</v>
      </c>
      <c r="H323" s="10">
        <v>0</v>
      </c>
      <c r="I323" s="11"/>
    </row>
    <row r="324" spans="1:9">
      <c r="A324" s="135" t="s">
        <v>119</v>
      </c>
      <c r="B324" s="136"/>
      <c r="C324" s="36">
        <v>670</v>
      </c>
      <c r="D324" s="36">
        <f>SUM(D291,D297,D305,D310,D318,D322,)</f>
        <v>19.220000000000002</v>
      </c>
      <c r="E324" s="36">
        <f t="shared" ref="E324:H324" si="69">SUM(E291,E297,E305,E310,E318,E322,)</f>
        <v>18.990000000000002</v>
      </c>
      <c r="F324" s="36">
        <f t="shared" si="69"/>
        <v>64.745000000000005</v>
      </c>
      <c r="G324" s="36">
        <f t="shared" si="69"/>
        <v>510.24499999999995</v>
      </c>
      <c r="H324" s="36">
        <f t="shared" si="69"/>
        <v>74.102999999999994</v>
      </c>
      <c r="I324" s="37"/>
    </row>
    <row r="325" spans="1:9">
      <c r="A325" s="6" t="s">
        <v>242</v>
      </c>
      <c r="B325" s="97" t="s">
        <v>653</v>
      </c>
      <c r="C325" s="7" t="s">
        <v>31</v>
      </c>
      <c r="D325" s="7">
        <f>SUM(D326)</f>
        <v>5.08</v>
      </c>
      <c r="E325" s="7">
        <f t="shared" ref="E325:H325" si="70">SUM(E326)</f>
        <v>4.5999999999999996</v>
      </c>
      <c r="F325" s="7">
        <f t="shared" si="70"/>
        <v>0.28000000000000003</v>
      </c>
      <c r="G325" s="7">
        <f t="shared" si="70"/>
        <v>62.8</v>
      </c>
      <c r="H325" s="7">
        <f t="shared" si="70"/>
        <v>0</v>
      </c>
      <c r="I325" s="8" t="s">
        <v>654</v>
      </c>
    </row>
    <row r="326" spans="1:9">
      <c r="A326" s="107"/>
      <c r="B326" s="98" t="s">
        <v>299</v>
      </c>
      <c r="C326" s="9" t="s">
        <v>32</v>
      </c>
      <c r="D326" s="10">
        <v>5.08</v>
      </c>
      <c r="E326" s="10">
        <v>4.5999999999999996</v>
      </c>
      <c r="F326" s="10">
        <v>0.28000000000000003</v>
      </c>
      <c r="G326" s="10">
        <v>62.8</v>
      </c>
      <c r="H326" s="10">
        <v>0</v>
      </c>
      <c r="I326" s="11"/>
    </row>
    <row r="327" spans="1:9">
      <c r="A327" s="6" t="s">
        <v>242</v>
      </c>
      <c r="B327" s="97" t="s">
        <v>655</v>
      </c>
      <c r="C327" s="7" t="s">
        <v>87</v>
      </c>
      <c r="D327" s="7">
        <f>SUM(D328:D331)</f>
        <v>0.18</v>
      </c>
      <c r="E327" s="7">
        <f t="shared" ref="E327:H327" si="71">SUM(E328:E331)</f>
        <v>0.04</v>
      </c>
      <c r="F327" s="7">
        <f t="shared" si="71"/>
        <v>8.34</v>
      </c>
      <c r="G327" s="7">
        <f t="shared" si="71"/>
        <v>35.809999999999995</v>
      </c>
      <c r="H327" s="7">
        <f t="shared" si="71"/>
        <v>3.294</v>
      </c>
      <c r="I327" s="8" t="s">
        <v>656</v>
      </c>
    </row>
    <row r="328" spans="1:9">
      <c r="A328" s="107"/>
      <c r="B328" s="98" t="s">
        <v>552</v>
      </c>
      <c r="C328" s="9" t="s">
        <v>553</v>
      </c>
      <c r="D328" s="10">
        <v>0.11</v>
      </c>
      <c r="E328" s="10">
        <v>0.03</v>
      </c>
      <c r="F328" s="10">
        <v>0.02</v>
      </c>
      <c r="G328" s="10">
        <v>0.76</v>
      </c>
      <c r="H328" s="10">
        <v>5.3999999999999999E-2</v>
      </c>
      <c r="I328" s="11"/>
    </row>
    <row r="329" spans="1:9">
      <c r="A329" s="107"/>
      <c r="B329" s="98" t="s">
        <v>104</v>
      </c>
      <c r="C329" s="9" t="s">
        <v>660</v>
      </c>
      <c r="D329" s="10">
        <v>0</v>
      </c>
      <c r="E329" s="10">
        <v>0</v>
      </c>
      <c r="F329" s="10">
        <v>0</v>
      </c>
      <c r="G329" s="10">
        <v>0</v>
      </c>
      <c r="H329" s="10">
        <v>0</v>
      </c>
      <c r="I329" s="11"/>
    </row>
    <row r="330" spans="1:9">
      <c r="A330" s="107"/>
      <c r="B330" s="98" t="s">
        <v>102</v>
      </c>
      <c r="C330" s="10" t="s">
        <v>309</v>
      </c>
      <c r="D330" s="10">
        <v>0</v>
      </c>
      <c r="E330" s="10">
        <v>0</v>
      </c>
      <c r="F330" s="10">
        <v>8.08</v>
      </c>
      <c r="G330" s="10">
        <v>32.299999999999997</v>
      </c>
      <c r="H330" s="10">
        <v>0</v>
      </c>
      <c r="I330" s="11"/>
    </row>
    <row r="331" spans="1:9">
      <c r="A331" s="107"/>
      <c r="B331" s="98" t="s">
        <v>658</v>
      </c>
      <c r="C331" s="9" t="s">
        <v>661</v>
      </c>
      <c r="D331" s="10">
        <v>7.0000000000000007E-2</v>
      </c>
      <c r="E331" s="10">
        <v>0.01</v>
      </c>
      <c r="F331" s="10">
        <v>0.24</v>
      </c>
      <c r="G331" s="10">
        <v>2.75</v>
      </c>
      <c r="H331" s="10">
        <v>3.24</v>
      </c>
      <c r="I331" s="11"/>
    </row>
    <row r="332" spans="1:9">
      <c r="A332" s="6" t="s">
        <v>242</v>
      </c>
      <c r="B332" s="97" t="s">
        <v>18</v>
      </c>
      <c r="C332" s="7" t="s">
        <v>19</v>
      </c>
      <c r="D332" s="7">
        <f>SUM(D333,)</f>
        <v>0</v>
      </c>
      <c r="E332" s="7">
        <f t="shared" ref="E332:H332" si="72">SUM(E333,)</f>
        <v>0</v>
      </c>
      <c r="F332" s="7">
        <f t="shared" si="72"/>
        <v>0</v>
      </c>
      <c r="G332" s="7">
        <f t="shared" si="72"/>
        <v>0</v>
      </c>
      <c r="H332" s="7">
        <f t="shared" si="72"/>
        <v>0</v>
      </c>
      <c r="I332" s="8" t="s">
        <v>20</v>
      </c>
    </row>
    <row r="333" spans="1:9">
      <c r="A333" s="107"/>
      <c r="B333" s="98" t="s">
        <v>21</v>
      </c>
      <c r="C333" s="10" t="s">
        <v>22</v>
      </c>
      <c r="D333" s="10">
        <v>0</v>
      </c>
      <c r="E333" s="10">
        <v>0</v>
      </c>
      <c r="F333" s="10">
        <v>0</v>
      </c>
      <c r="G333" s="10">
        <v>0</v>
      </c>
      <c r="H333" s="10">
        <v>0</v>
      </c>
      <c r="I333" s="11"/>
    </row>
    <row r="334" spans="1:9">
      <c r="A334" s="6" t="s">
        <v>242</v>
      </c>
      <c r="B334" s="97" t="s">
        <v>23</v>
      </c>
      <c r="C334" s="7" t="s">
        <v>31</v>
      </c>
      <c r="D334" s="7">
        <f>SUM(D335,)</f>
        <v>2.64</v>
      </c>
      <c r="E334" s="7">
        <f t="shared" ref="E334:H334" si="73">SUM(E335,)</f>
        <v>0.36</v>
      </c>
      <c r="F334" s="7">
        <f t="shared" si="73"/>
        <v>15.2</v>
      </c>
      <c r="G334" s="7">
        <f t="shared" si="73"/>
        <v>79.599999999999994</v>
      </c>
      <c r="H334" s="7">
        <f t="shared" si="73"/>
        <v>0</v>
      </c>
      <c r="I334" s="8" t="s">
        <v>25</v>
      </c>
    </row>
    <row r="335" spans="1:9" ht="15.75" thickBot="1">
      <c r="A335" s="111"/>
      <c r="B335" s="102" t="s">
        <v>26</v>
      </c>
      <c r="C335" s="63" t="s">
        <v>32</v>
      </c>
      <c r="D335" s="64">
        <v>2.64</v>
      </c>
      <c r="E335" s="64">
        <v>0.36</v>
      </c>
      <c r="F335" s="64">
        <v>15.2</v>
      </c>
      <c r="G335" s="64">
        <v>79.599999999999994</v>
      </c>
      <c r="H335" s="64">
        <v>0</v>
      </c>
      <c r="I335" s="65"/>
    </row>
    <row r="336" spans="1:9">
      <c r="A336" s="137" t="s">
        <v>119</v>
      </c>
      <c r="B336" s="138"/>
      <c r="C336" s="48">
        <v>275</v>
      </c>
      <c r="D336" s="48">
        <f>SUM(D325,D327,D332,D334,)</f>
        <v>7.9</v>
      </c>
      <c r="E336" s="48">
        <f t="shared" ref="E336:H336" si="74">SUM(E325,E327,E332,E334,)</f>
        <v>5</v>
      </c>
      <c r="F336" s="48">
        <f t="shared" si="74"/>
        <v>23.82</v>
      </c>
      <c r="G336" s="48">
        <f t="shared" si="74"/>
        <v>178.20999999999998</v>
      </c>
      <c r="H336" s="48">
        <f t="shared" si="74"/>
        <v>3.294</v>
      </c>
      <c r="I336" s="49"/>
    </row>
    <row r="337" spans="1:9" ht="16.5" thickBot="1">
      <c r="A337" s="139" t="s">
        <v>282</v>
      </c>
      <c r="B337" s="140"/>
      <c r="C337" s="50">
        <f>SUM(C287,C290,C324,C336,)</f>
        <v>1447</v>
      </c>
      <c r="D337" s="50">
        <f t="shared" ref="D337:H337" si="75">SUM(D287,D290,D324,D336,)</f>
        <v>55.1</v>
      </c>
      <c r="E337" s="50">
        <f t="shared" si="75"/>
        <v>46.02</v>
      </c>
      <c r="F337" s="50">
        <f t="shared" si="75"/>
        <v>142.315</v>
      </c>
      <c r="G337" s="50">
        <f t="shared" si="75"/>
        <v>1221.6949999999999</v>
      </c>
      <c r="H337" s="50">
        <f t="shared" si="75"/>
        <v>243.89099999999999</v>
      </c>
      <c r="I337" s="51"/>
    </row>
    <row r="339" spans="1:9" s="95" customFormat="1">
      <c r="A339" s="100"/>
      <c r="B339" s="100"/>
    </row>
    <row r="340" spans="1:9" s="95" customFormat="1">
      <c r="A340" s="100"/>
      <c r="B340" s="100"/>
    </row>
    <row r="341" spans="1:9" s="95" customFormat="1">
      <c r="A341" s="100"/>
      <c r="B341" s="100"/>
    </row>
    <row r="343" spans="1:9" ht="15.75" thickBot="1"/>
    <row r="344" spans="1:9">
      <c r="A344" s="150" t="s">
        <v>2</v>
      </c>
      <c r="B344" s="152" t="s">
        <v>3</v>
      </c>
      <c r="C344" s="154" t="s">
        <v>4</v>
      </c>
      <c r="D344" s="122" t="s">
        <v>5</v>
      </c>
      <c r="E344" s="122"/>
      <c r="F344" s="122"/>
      <c r="G344" s="122" t="s">
        <v>6</v>
      </c>
      <c r="H344" s="144" t="s">
        <v>7</v>
      </c>
      <c r="I344" s="146" t="s">
        <v>8</v>
      </c>
    </row>
    <row r="345" spans="1:9" ht="15.75" thickBot="1">
      <c r="A345" s="151"/>
      <c r="B345" s="153"/>
      <c r="C345" s="155"/>
      <c r="D345" s="5" t="s">
        <v>9</v>
      </c>
      <c r="E345" s="5" t="s">
        <v>10</v>
      </c>
      <c r="F345" s="5" t="s">
        <v>11</v>
      </c>
      <c r="G345" s="143"/>
      <c r="H345" s="145"/>
      <c r="I345" s="147"/>
    </row>
    <row r="346" spans="1:9">
      <c r="A346" s="137" t="s">
        <v>667</v>
      </c>
      <c r="B346" s="148"/>
      <c r="C346" s="148"/>
      <c r="D346" s="148"/>
      <c r="E346" s="148"/>
      <c r="F346" s="148"/>
      <c r="G346" s="148"/>
      <c r="H346" s="148"/>
      <c r="I346" s="149"/>
    </row>
    <row r="347" spans="1:9">
      <c r="A347" s="6" t="s">
        <v>13</v>
      </c>
      <c r="B347" s="97" t="s">
        <v>14</v>
      </c>
      <c r="C347" s="7" t="s">
        <v>29</v>
      </c>
      <c r="D347" s="7">
        <f>SUM(D348)</f>
        <v>0.09</v>
      </c>
      <c r="E347" s="7">
        <f t="shared" ref="E347:H347" si="76">SUM(E348)</f>
        <v>4.3</v>
      </c>
      <c r="F347" s="7">
        <f t="shared" si="76"/>
        <v>0.12</v>
      </c>
      <c r="G347" s="7">
        <f t="shared" si="76"/>
        <v>39.619999999999997</v>
      </c>
      <c r="H347" s="7">
        <f t="shared" si="76"/>
        <v>0</v>
      </c>
      <c r="I347" s="8" t="s">
        <v>16</v>
      </c>
    </row>
    <row r="348" spans="1:9">
      <c r="A348" s="107"/>
      <c r="B348" s="98" t="s">
        <v>14</v>
      </c>
      <c r="C348" s="9" t="s">
        <v>30</v>
      </c>
      <c r="D348" s="10">
        <v>0.09</v>
      </c>
      <c r="E348" s="10">
        <v>4.3</v>
      </c>
      <c r="F348" s="10">
        <v>0.12</v>
      </c>
      <c r="G348" s="10">
        <v>39.619999999999997</v>
      </c>
      <c r="H348" s="10">
        <v>0</v>
      </c>
      <c r="I348" s="11"/>
    </row>
    <row r="349" spans="1:9">
      <c r="A349" s="6" t="s">
        <v>13</v>
      </c>
      <c r="B349" s="97" t="s">
        <v>23</v>
      </c>
      <c r="C349" s="7" t="s">
        <v>31</v>
      </c>
      <c r="D349" s="7">
        <f>SUM(D350)</f>
        <v>2.64</v>
      </c>
      <c r="E349" s="7">
        <f t="shared" ref="E349:H349" si="77">SUM(E350)</f>
        <v>0.36</v>
      </c>
      <c r="F349" s="7">
        <f t="shared" si="77"/>
        <v>15.2</v>
      </c>
      <c r="G349" s="7">
        <f t="shared" si="77"/>
        <v>79.599999999999994</v>
      </c>
      <c r="H349" s="7">
        <f t="shared" si="77"/>
        <v>0</v>
      </c>
      <c r="I349" s="8" t="s">
        <v>25</v>
      </c>
    </row>
    <row r="350" spans="1:9">
      <c r="A350" s="107"/>
      <c r="B350" s="98" t="s">
        <v>26</v>
      </c>
      <c r="C350" s="9" t="s">
        <v>32</v>
      </c>
      <c r="D350" s="10">
        <v>2.64</v>
      </c>
      <c r="E350" s="10">
        <v>0.36</v>
      </c>
      <c r="F350" s="10">
        <v>15.2</v>
      </c>
      <c r="G350" s="10">
        <v>79.599999999999994</v>
      </c>
      <c r="H350" s="10">
        <v>0</v>
      </c>
      <c r="I350" s="11"/>
    </row>
    <row r="351" spans="1:9" ht="18" customHeight="1">
      <c r="A351" s="6" t="s">
        <v>13</v>
      </c>
      <c r="B351" s="97" t="s">
        <v>668</v>
      </c>
      <c r="C351" s="7" t="s">
        <v>374</v>
      </c>
      <c r="D351" s="7">
        <f>SUM(D352:D357)</f>
        <v>6.669999999999999</v>
      </c>
      <c r="E351" s="7">
        <f t="shared" ref="E351:H351" si="78">SUM(E352:E357)</f>
        <v>8.3000000000000007</v>
      </c>
      <c r="F351" s="7">
        <f t="shared" si="78"/>
        <v>25.04</v>
      </c>
      <c r="G351" s="7">
        <f t="shared" si="78"/>
        <v>202.66</v>
      </c>
      <c r="H351" s="7">
        <f t="shared" si="78"/>
        <v>1.95</v>
      </c>
      <c r="I351" s="8" t="s">
        <v>669</v>
      </c>
    </row>
    <row r="352" spans="1:9">
      <c r="A352" s="107"/>
      <c r="B352" s="98" t="s">
        <v>14</v>
      </c>
      <c r="C352" s="9" t="s">
        <v>17</v>
      </c>
      <c r="D352" s="10">
        <v>0.06</v>
      </c>
      <c r="E352" s="10">
        <v>3.08</v>
      </c>
      <c r="F352" s="10">
        <v>0.08</v>
      </c>
      <c r="G352" s="10">
        <v>28.3</v>
      </c>
      <c r="H352" s="10">
        <v>0</v>
      </c>
      <c r="I352" s="11"/>
    </row>
    <row r="353" spans="1:9">
      <c r="A353" s="107"/>
      <c r="B353" s="98" t="s">
        <v>103</v>
      </c>
      <c r="C353" s="9" t="s">
        <v>125</v>
      </c>
      <c r="D353" s="10">
        <v>4.3499999999999996</v>
      </c>
      <c r="E353" s="10">
        <v>4.8</v>
      </c>
      <c r="F353" s="10">
        <v>7.05</v>
      </c>
      <c r="G353" s="10">
        <v>90</v>
      </c>
      <c r="H353" s="10">
        <v>1.95</v>
      </c>
      <c r="I353" s="11"/>
    </row>
    <row r="354" spans="1:9">
      <c r="A354" s="107"/>
      <c r="B354" s="98" t="s">
        <v>104</v>
      </c>
      <c r="C354" s="9" t="s">
        <v>672</v>
      </c>
      <c r="D354" s="10">
        <v>0</v>
      </c>
      <c r="E354" s="10">
        <v>0</v>
      </c>
      <c r="F354" s="10">
        <v>0</v>
      </c>
      <c r="G354" s="10">
        <v>0</v>
      </c>
      <c r="H354" s="10">
        <v>0</v>
      </c>
      <c r="I354" s="11"/>
    </row>
    <row r="355" spans="1:9" ht="15.75" customHeight="1">
      <c r="A355" s="107"/>
      <c r="B355" s="98" t="s">
        <v>101</v>
      </c>
      <c r="C355" s="9" t="s">
        <v>673</v>
      </c>
      <c r="D355" s="10">
        <v>0</v>
      </c>
      <c r="E355" s="10">
        <v>0</v>
      </c>
      <c r="F355" s="10">
        <v>0</v>
      </c>
      <c r="G355" s="10">
        <v>0</v>
      </c>
      <c r="H355" s="10">
        <v>0</v>
      </c>
      <c r="I355" s="11"/>
    </row>
    <row r="356" spans="1:9">
      <c r="A356" s="107"/>
      <c r="B356" s="98" t="s">
        <v>102</v>
      </c>
      <c r="C356" s="9" t="s">
        <v>391</v>
      </c>
      <c r="D356" s="10">
        <v>0</v>
      </c>
      <c r="E356" s="10">
        <v>0</v>
      </c>
      <c r="F356" s="10">
        <v>3.99</v>
      </c>
      <c r="G356" s="10">
        <v>15.96</v>
      </c>
      <c r="H356" s="10">
        <v>0</v>
      </c>
      <c r="I356" s="11"/>
    </row>
    <row r="357" spans="1:9">
      <c r="A357" s="107"/>
      <c r="B357" s="98" t="s">
        <v>671</v>
      </c>
      <c r="C357" s="9" t="s">
        <v>674</v>
      </c>
      <c r="D357" s="10">
        <v>2.2599999999999998</v>
      </c>
      <c r="E357" s="10">
        <v>0.42</v>
      </c>
      <c r="F357" s="10">
        <v>13.92</v>
      </c>
      <c r="G357" s="10">
        <v>68.400000000000006</v>
      </c>
      <c r="H357" s="10">
        <v>0</v>
      </c>
      <c r="I357" s="11"/>
    </row>
    <row r="358" spans="1:9" ht="15.75" customHeight="1">
      <c r="A358" s="6" t="s">
        <v>13</v>
      </c>
      <c r="B358" s="97" t="s">
        <v>305</v>
      </c>
      <c r="C358" s="7" t="s">
        <v>87</v>
      </c>
      <c r="D358" s="7">
        <f>SUM(D359:D362)</f>
        <v>4.32</v>
      </c>
      <c r="E358" s="7">
        <f t="shared" ref="E358:H358" si="79">SUM(E359:E362)</f>
        <v>4.75</v>
      </c>
      <c r="F358" s="7">
        <f t="shared" si="79"/>
        <v>14.95</v>
      </c>
      <c r="G358" s="7">
        <f t="shared" si="79"/>
        <v>120.99999999999999</v>
      </c>
      <c r="H358" s="7">
        <f t="shared" si="79"/>
        <v>1.825</v>
      </c>
      <c r="I358" s="8" t="s">
        <v>306</v>
      </c>
    </row>
    <row r="359" spans="1:9">
      <c r="A359" s="107"/>
      <c r="B359" s="98" t="s">
        <v>103</v>
      </c>
      <c r="C359" s="9" t="s">
        <v>307</v>
      </c>
      <c r="D359" s="10">
        <v>4.07</v>
      </c>
      <c r="E359" s="10">
        <v>4.49</v>
      </c>
      <c r="F359" s="10">
        <v>6.6</v>
      </c>
      <c r="G359" s="10">
        <v>84.24</v>
      </c>
      <c r="H359" s="10">
        <v>1.825</v>
      </c>
      <c r="I359" s="11"/>
    </row>
    <row r="360" spans="1:9">
      <c r="A360" s="107"/>
      <c r="B360" s="98" t="s">
        <v>104</v>
      </c>
      <c r="C360" s="9" t="s">
        <v>308</v>
      </c>
      <c r="D360" s="10">
        <v>0</v>
      </c>
      <c r="E360" s="10">
        <v>0</v>
      </c>
      <c r="F360" s="10">
        <v>0</v>
      </c>
      <c r="G360" s="10">
        <v>0</v>
      </c>
      <c r="H360" s="10">
        <v>0</v>
      </c>
      <c r="I360" s="11"/>
    </row>
    <row r="361" spans="1:9">
      <c r="A361" s="107"/>
      <c r="B361" s="98" t="s">
        <v>102</v>
      </c>
      <c r="C361" s="10" t="s">
        <v>309</v>
      </c>
      <c r="D361" s="10">
        <v>0</v>
      </c>
      <c r="E361" s="10">
        <v>0</v>
      </c>
      <c r="F361" s="10">
        <v>8.08</v>
      </c>
      <c r="G361" s="10">
        <v>32.299999999999997</v>
      </c>
      <c r="H361" s="10">
        <v>0</v>
      </c>
      <c r="I361" s="11"/>
    </row>
    <row r="362" spans="1:9">
      <c r="A362" s="107"/>
      <c r="B362" s="98" t="s">
        <v>310</v>
      </c>
      <c r="C362" s="9" t="s">
        <v>170</v>
      </c>
      <c r="D362" s="10">
        <v>0.25</v>
      </c>
      <c r="E362" s="10">
        <v>0.26</v>
      </c>
      <c r="F362" s="10">
        <v>0.27</v>
      </c>
      <c r="G362" s="10">
        <v>4.46</v>
      </c>
      <c r="H362" s="10">
        <v>0</v>
      </c>
      <c r="I362" s="11"/>
    </row>
    <row r="363" spans="1:9">
      <c r="A363" s="135" t="s">
        <v>119</v>
      </c>
      <c r="B363" s="136"/>
      <c r="C363" s="36">
        <v>427</v>
      </c>
      <c r="D363" s="36">
        <f>SUM(D347,D349,D351,D358,)</f>
        <v>13.719999999999999</v>
      </c>
      <c r="E363" s="36">
        <f t="shared" ref="E363:H363" si="80">SUM(E347,E349,E351,E358,)</f>
        <v>17.71</v>
      </c>
      <c r="F363" s="36">
        <f t="shared" si="80"/>
        <v>55.31</v>
      </c>
      <c r="G363" s="36">
        <f t="shared" si="80"/>
        <v>442.88</v>
      </c>
      <c r="H363" s="36">
        <f t="shared" si="80"/>
        <v>3.7749999999999999</v>
      </c>
      <c r="I363" s="37"/>
    </row>
    <row r="364" spans="1:9" ht="15.75" customHeight="1">
      <c r="A364" s="6" t="s">
        <v>120</v>
      </c>
      <c r="B364" s="97" t="s">
        <v>121</v>
      </c>
      <c r="C364" s="7" t="s">
        <v>87</v>
      </c>
      <c r="D364" s="7">
        <f>SUM(D365,)</f>
        <v>0.9</v>
      </c>
      <c r="E364" s="7">
        <f t="shared" ref="E364:H364" si="81">SUM(E365,)</f>
        <v>0.18</v>
      </c>
      <c r="F364" s="7">
        <f t="shared" si="81"/>
        <v>18.18</v>
      </c>
      <c r="G364" s="7">
        <f t="shared" si="81"/>
        <v>82.8</v>
      </c>
      <c r="H364" s="7">
        <f t="shared" si="81"/>
        <v>3.6</v>
      </c>
      <c r="I364" s="8" t="s">
        <v>122</v>
      </c>
    </row>
    <row r="365" spans="1:9">
      <c r="A365" s="107"/>
      <c r="B365" s="98" t="s">
        <v>123</v>
      </c>
      <c r="C365" s="9" t="s">
        <v>124</v>
      </c>
      <c r="D365" s="10">
        <v>0.9</v>
      </c>
      <c r="E365" s="10">
        <v>0.18</v>
      </c>
      <c r="F365" s="10">
        <v>18.18</v>
      </c>
      <c r="G365" s="10">
        <v>82.8</v>
      </c>
      <c r="H365" s="10">
        <v>3.6</v>
      </c>
      <c r="I365" s="11"/>
    </row>
    <row r="366" spans="1:9">
      <c r="A366" s="135" t="s">
        <v>119</v>
      </c>
      <c r="B366" s="136"/>
      <c r="C366" s="36">
        <v>180</v>
      </c>
      <c r="D366" s="36">
        <f>SUM(D364,)</f>
        <v>0.9</v>
      </c>
      <c r="E366" s="36">
        <f t="shared" ref="E366:H366" si="82">SUM(E364,)</f>
        <v>0.18</v>
      </c>
      <c r="F366" s="36">
        <f t="shared" si="82"/>
        <v>18.18</v>
      </c>
      <c r="G366" s="36">
        <f t="shared" si="82"/>
        <v>82.8</v>
      </c>
      <c r="H366" s="36">
        <f t="shared" si="82"/>
        <v>3.6</v>
      </c>
      <c r="I366" s="37"/>
    </row>
    <row r="367" spans="1:9" ht="27.75" customHeight="1">
      <c r="A367" s="6" t="s">
        <v>114</v>
      </c>
      <c r="B367" s="97" t="s">
        <v>749</v>
      </c>
      <c r="C367" s="7" t="s">
        <v>138</v>
      </c>
      <c r="D367" s="7">
        <f>SUM(D368:D371)</f>
        <v>0.82</v>
      </c>
      <c r="E367" s="7">
        <f t="shared" ref="E367:H367" si="83">SUM(E368:E371)</f>
        <v>3.55</v>
      </c>
      <c r="F367" s="7">
        <f t="shared" si="83"/>
        <v>2.4299999999999997</v>
      </c>
      <c r="G367" s="7">
        <f t="shared" si="83"/>
        <v>45.46</v>
      </c>
      <c r="H367" s="7">
        <f t="shared" si="83"/>
        <v>18.399999999999999</v>
      </c>
      <c r="I367" s="8" t="s">
        <v>232</v>
      </c>
    </row>
    <row r="368" spans="1:9">
      <c r="A368" s="107"/>
      <c r="B368" s="98" t="s">
        <v>188</v>
      </c>
      <c r="C368" s="35" t="s">
        <v>751</v>
      </c>
      <c r="D368" s="19">
        <v>0.72</v>
      </c>
      <c r="E368" s="19">
        <v>0.04</v>
      </c>
      <c r="F368" s="19">
        <v>1.88</v>
      </c>
      <c r="G368" s="19">
        <v>11.2</v>
      </c>
      <c r="H368" s="19">
        <v>18</v>
      </c>
      <c r="I368" s="20"/>
    </row>
    <row r="369" spans="1:9">
      <c r="A369" s="107"/>
      <c r="B369" s="98" t="s">
        <v>153</v>
      </c>
      <c r="C369" s="35" t="s">
        <v>750</v>
      </c>
      <c r="D369" s="19">
        <v>0.1</v>
      </c>
      <c r="E369" s="19">
        <v>0.01</v>
      </c>
      <c r="F369" s="19">
        <v>0.55000000000000004</v>
      </c>
      <c r="G369" s="19">
        <v>2.8</v>
      </c>
      <c r="H369" s="19">
        <v>0.4</v>
      </c>
      <c r="I369" s="20"/>
    </row>
    <row r="370" spans="1:9">
      <c r="A370" s="107"/>
      <c r="B370" s="98" t="s">
        <v>256</v>
      </c>
      <c r="C370" s="35" t="s">
        <v>361</v>
      </c>
      <c r="D370" s="19">
        <v>0</v>
      </c>
      <c r="E370" s="19">
        <v>3.5</v>
      </c>
      <c r="F370" s="19">
        <v>0</v>
      </c>
      <c r="G370" s="19">
        <v>31.46</v>
      </c>
      <c r="H370" s="19">
        <v>0</v>
      </c>
      <c r="I370" s="20"/>
    </row>
    <row r="371" spans="1:9" ht="15.75" customHeight="1">
      <c r="A371" s="107"/>
      <c r="B371" s="98" t="s">
        <v>101</v>
      </c>
      <c r="C371" s="35" t="s">
        <v>362</v>
      </c>
      <c r="D371" s="19">
        <v>0</v>
      </c>
      <c r="E371" s="19">
        <v>0</v>
      </c>
      <c r="F371" s="19">
        <v>0</v>
      </c>
      <c r="G371" s="19">
        <v>0</v>
      </c>
      <c r="H371" s="19">
        <v>0</v>
      </c>
      <c r="I371" s="20"/>
    </row>
    <row r="372" spans="1:9" ht="16.5" customHeight="1">
      <c r="A372" s="6" t="s">
        <v>114</v>
      </c>
      <c r="B372" s="97" t="s">
        <v>681</v>
      </c>
      <c r="C372" s="7" t="s">
        <v>374</v>
      </c>
      <c r="D372" s="7">
        <f>SUM(D373:D379)</f>
        <v>2.0100000000000002</v>
      </c>
      <c r="E372" s="7">
        <f t="shared" ref="E372:H372" si="84">SUM(E373:E379)</f>
        <v>0.45999999999999996</v>
      </c>
      <c r="F372" s="7">
        <f t="shared" si="84"/>
        <v>15.680000000000001</v>
      </c>
      <c r="G372" s="7">
        <f t="shared" si="84"/>
        <v>75.279999999999987</v>
      </c>
      <c r="H372" s="7">
        <f t="shared" si="84"/>
        <v>11.84</v>
      </c>
      <c r="I372" s="8" t="s">
        <v>682</v>
      </c>
    </row>
    <row r="373" spans="1:9">
      <c r="A373" s="107"/>
      <c r="B373" s="98" t="s">
        <v>190</v>
      </c>
      <c r="C373" s="9" t="s">
        <v>604</v>
      </c>
      <c r="D373" s="10">
        <v>1.1200000000000001</v>
      </c>
      <c r="E373" s="10">
        <v>0.22</v>
      </c>
      <c r="F373" s="10">
        <v>9.1300000000000008</v>
      </c>
      <c r="G373" s="10">
        <v>43.12</v>
      </c>
      <c r="H373" s="10">
        <v>11.2</v>
      </c>
      <c r="I373" s="11"/>
    </row>
    <row r="374" spans="1:9">
      <c r="A374" s="107"/>
      <c r="B374" s="98" t="s">
        <v>153</v>
      </c>
      <c r="C374" s="9" t="s">
        <v>154</v>
      </c>
      <c r="D374" s="10">
        <v>0.17</v>
      </c>
      <c r="E374" s="10">
        <v>0.01</v>
      </c>
      <c r="F374" s="10">
        <v>0.88</v>
      </c>
      <c r="G374" s="10">
        <v>4.4800000000000004</v>
      </c>
      <c r="H374" s="10">
        <v>0.64</v>
      </c>
      <c r="I374" s="11"/>
    </row>
    <row r="375" spans="1:9">
      <c r="A375" s="107"/>
      <c r="B375" s="98" t="s">
        <v>157</v>
      </c>
      <c r="C375" s="9" t="s">
        <v>376</v>
      </c>
      <c r="D375" s="10">
        <v>0.12</v>
      </c>
      <c r="E375" s="10">
        <v>0.02</v>
      </c>
      <c r="F375" s="10">
        <v>0.69</v>
      </c>
      <c r="G375" s="10">
        <v>3.44</v>
      </c>
      <c r="H375" s="10">
        <v>0</v>
      </c>
      <c r="I375" s="11"/>
    </row>
    <row r="376" spans="1:9">
      <c r="A376" s="107"/>
      <c r="B376" s="98" t="s">
        <v>104</v>
      </c>
      <c r="C376" s="9" t="s">
        <v>377</v>
      </c>
      <c r="D376" s="10">
        <v>0</v>
      </c>
      <c r="E376" s="10">
        <v>0</v>
      </c>
      <c r="F376" s="10">
        <v>0</v>
      </c>
      <c r="G376" s="10">
        <v>0</v>
      </c>
      <c r="H376" s="10">
        <v>0</v>
      </c>
      <c r="I376" s="11"/>
    </row>
    <row r="377" spans="1:9" ht="15.75" customHeight="1">
      <c r="A377" s="107"/>
      <c r="B377" s="98" t="s">
        <v>101</v>
      </c>
      <c r="C377" s="9" t="s">
        <v>697</v>
      </c>
      <c r="D377" s="10">
        <v>0</v>
      </c>
      <c r="E377" s="10">
        <v>0</v>
      </c>
      <c r="F377" s="10">
        <v>0</v>
      </c>
      <c r="G377" s="10">
        <v>0</v>
      </c>
      <c r="H377" s="10">
        <v>0</v>
      </c>
      <c r="I377" s="11"/>
    </row>
    <row r="378" spans="1:9">
      <c r="A378" s="107"/>
      <c r="B378" s="98" t="s">
        <v>106</v>
      </c>
      <c r="C378" s="9" t="s">
        <v>574</v>
      </c>
      <c r="D378" s="10">
        <v>0.6</v>
      </c>
      <c r="E378" s="10">
        <v>0.21</v>
      </c>
      <c r="F378" s="10">
        <v>4.9800000000000004</v>
      </c>
      <c r="G378" s="10">
        <v>24.24</v>
      </c>
      <c r="H378" s="10">
        <v>0</v>
      </c>
      <c r="I378" s="11"/>
    </row>
    <row r="379" spans="1:9">
      <c r="A379" s="107"/>
      <c r="B379" s="98" t="s">
        <v>684</v>
      </c>
      <c r="C379" s="9" t="s">
        <v>698</v>
      </c>
      <c r="D379" s="10">
        <v>0</v>
      </c>
      <c r="E379" s="10">
        <v>0</v>
      </c>
      <c r="F379" s="10">
        <v>0</v>
      </c>
      <c r="G379" s="10">
        <v>0</v>
      </c>
      <c r="H379" s="10">
        <v>0</v>
      </c>
      <c r="I379" s="11"/>
    </row>
    <row r="380" spans="1:9" ht="33" customHeight="1">
      <c r="A380" s="6" t="s">
        <v>114</v>
      </c>
      <c r="B380" s="97" t="s">
        <v>685</v>
      </c>
      <c r="C380" s="7" t="s">
        <v>374</v>
      </c>
      <c r="D380" s="7">
        <f>SUM(D381:D387)</f>
        <v>18.48</v>
      </c>
      <c r="E380" s="7">
        <f t="shared" ref="E380:H380" si="85">SUM(E381:E387)</f>
        <v>17.759999999999998</v>
      </c>
      <c r="F380" s="7">
        <f t="shared" si="85"/>
        <v>20.050000000000004</v>
      </c>
      <c r="G380" s="7">
        <f t="shared" si="85"/>
        <v>314.26000000000005</v>
      </c>
      <c r="H380" s="7">
        <f t="shared" si="85"/>
        <v>22.8</v>
      </c>
      <c r="I380" s="8" t="s">
        <v>331</v>
      </c>
    </row>
    <row r="381" spans="1:9">
      <c r="A381" s="107"/>
      <c r="B381" s="98" t="s">
        <v>190</v>
      </c>
      <c r="C381" s="9" t="s">
        <v>699</v>
      </c>
      <c r="D381" s="10">
        <v>2.16</v>
      </c>
      <c r="E381" s="10">
        <v>0.43</v>
      </c>
      <c r="F381" s="10">
        <v>17.600000000000001</v>
      </c>
      <c r="G381" s="10">
        <v>83.16</v>
      </c>
      <c r="H381" s="10">
        <v>21.6</v>
      </c>
      <c r="I381" s="11"/>
    </row>
    <row r="382" spans="1:9">
      <c r="A382" s="107"/>
      <c r="B382" s="98" t="s">
        <v>153</v>
      </c>
      <c r="C382" s="9" t="s">
        <v>700</v>
      </c>
      <c r="D382" s="10">
        <v>0.31</v>
      </c>
      <c r="E382" s="10">
        <v>0.02</v>
      </c>
      <c r="F382" s="10">
        <v>1.66</v>
      </c>
      <c r="G382" s="10">
        <v>8.4</v>
      </c>
      <c r="H382" s="10">
        <v>1.2</v>
      </c>
      <c r="I382" s="11"/>
    </row>
    <row r="383" spans="1:9">
      <c r="A383" s="107"/>
      <c r="B383" s="98" t="s">
        <v>14</v>
      </c>
      <c r="C383" s="9" t="s">
        <v>194</v>
      </c>
      <c r="D383" s="10">
        <v>0.08</v>
      </c>
      <c r="E383" s="10">
        <v>3.69</v>
      </c>
      <c r="F383" s="10">
        <v>0.1</v>
      </c>
      <c r="G383" s="10">
        <v>33.96</v>
      </c>
      <c r="H383" s="10">
        <v>0</v>
      </c>
      <c r="I383" s="11"/>
    </row>
    <row r="384" spans="1:9">
      <c r="A384" s="107"/>
      <c r="B384" s="98" t="s">
        <v>155</v>
      </c>
      <c r="C384" s="9" t="s">
        <v>701</v>
      </c>
      <c r="D384" s="10">
        <v>15.81</v>
      </c>
      <c r="E384" s="10">
        <v>13.6</v>
      </c>
      <c r="F384" s="10">
        <v>0</v>
      </c>
      <c r="G384" s="10">
        <v>185.3</v>
      </c>
      <c r="H384" s="10">
        <v>0</v>
      </c>
      <c r="I384" s="11"/>
    </row>
    <row r="385" spans="1:9">
      <c r="A385" s="107"/>
      <c r="B385" s="98" t="s">
        <v>157</v>
      </c>
      <c r="C385" s="9" t="s">
        <v>376</v>
      </c>
      <c r="D385" s="10">
        <v>0.12</v>
      </c>
      <c r="E385" s="10">
        <v>0.02</v>
      </c>
      <c r="F385" s="10">
        <v>0.69</v>
      </c>
      <c r="G385" s="10">
        <v>3.44</v>
      </c>
      <c r="H385" s="10">
        <v>0</v>
      </c>
      <c r="I385" s="11"/>
    </row>
    <row r="386" spans="1:9" ht="15.75" customHeight="1">
      <c r="A386" s="107"/>
      <c r="B386" s="98" t="s">
        <v>101</v>
      </c>
      <c r="C386" s="9" t="s">
        <v>697</v>
      </c>
      <c r="D386" s="10">
        <v>0</v>
      </c>
      <c r="E386" s="10">
        <v>0</v>
      </c>
      <c r="F386" s="10">
        <v>0</v>
      </c>
      <c r="G386" s="10">
        <v>0</v>
      </c>
      <c r="H386" s="10">
        <v>0</v>
      </c>
      <c r="I386" s="11"/>
    </row>
    <row r="387" spans="1:9">
      <c r="A387" s="107"/>
      <c r="B387" s="98" t="s">
        <v>104</v>
      </c>
      <c r="C387" s="9" t="s">
        <v>702</v>
      </c>
      <c r="D387" s="10">
        <v>0</v>
      </c>
      <c r="E387" s="10">
        <v>0</v>
      </c>
      <c r="F387" s="10">
        <v>0</v>
      </c>
      <c r="G387" s="10">
        <v>0</v>
      </c>
      <c r="H387" s="10">
        <v>0</v>
      </c>
      <c r="I387" s="11"/>
    </row>
    <row r="388" spans="1:9">
      <c r="A388" s="6" t="s">
        <v>114</v>
      </c>
      <c r="B388" s="97" t="s">
        <v>693</v>
      </c>
      <c r="C388" s="7" t="s">
        <v>87</v>
      </c>
      <c r="D388" s="7">
        <f>SUM(D389:D391)</f>
        <v>0.94</v>
      </c>
      <c r="E388" s="7">
        <f t="shared" ref="E388:H388" si="86">SUM(E389:E391)</f>
        <v>0.05</v>
      </c>
      <c r="F388" s="7">
        <f t="shared" si="86"/>
        <v>16.36</v>
      </c>
      <c r="G388" s="7">
        <f t="shared" si="86"/>
        <v>70.489999999999995</v>
      </c>
      <c r="H388" s="7">
        <f t="shared" si="86"/>
        <v>0.72</v>
      </c>
      <c r="I388" s="8" t="s">
        <v>694</v>
      </c>
    </row>
    <row r="389" spans="1:9">
      <c r="A389" s="107"/>
      <c r="B389" s="98" t="s">
        <v>104</v>
      </c>
      <c r="C389" s="9" t="s">
        <v>703</v>
      </c>
      <c r="D389" s="10">
        <v>0</v>
      </c>
      <c r="E389" s="10">
        <v>0</v>
      </c>
      <c r="F389" s="10">
        <v>0</v>
      </c>
      <c r="G389" s="10">
        <v>0</v>
      </c>
      <c r="H389" s="10">
        <v>0</v>
      </c>
      <c r="I389" s="11"/>
    </row>
    <row r="390" spans="1:9">
      <c r="A390" s="107"/>
      <c r="B390" s="98" t="s">
        <v>102</v>
      </c>
      <c r="C390" s="44" t="s">
        <v>200</v>
      </c>
      <c r="D390" s="10">
        <v>0</v>
      </c>
      <c r="E390" s="10">
        <v>0</v>
      </c>
      <c r="F390" s="10">
        <v>7.18</v>
      </c>
      <c r="G390" s="10">
        <v>28.73</v>
      </c>
      <c r="H390" s="10">
        <v>0</v>
      </c>
      <c r="I390" s="11"/>
    </row>
    <row r="391" spans="1:9">
      <c r="A391" s="107"/>
      <c r="B391" s="98" t="s">
        <v>696</v>
      </c>
      <c r="C391" s="9" t="s">
        <v>109</v>
      </c>
      <c r="D391" s="10">
        <v>0.94</v>
      </c>
      <c r="E391" s="10">
        <v>0.05</v>
      </c>
      <c r="F391" s="10">
        <v>9.18</v>
      </c>
      <c r="G391" s="10">
        <v>41.76</v>
      </c>
      <c r="H391" s="10">
        <v>0.72</v>
      </c>
      <c r="I391" s="11"/>
    </row>
    <row r="392" spans="1:9">
      <c r="A392" s="6" t="s">
        <v>114</v>
      </c>
      <c r="B392" s="97" t="s">
        <v>231</v>
      </c>
      <c r="C392" s="7" t="s">
        <v>31</v>
      </c>
      <c r="D392" s="7">
        <f>SUM(D393,)</f>
        <v>1.44</v>
      </c>
      <c r="E392" s="7">
        <f t="shared" ref="E392:H392" si="87">SUM(E393,)</f>
        <v>0.36</v>
      </c>
      <c r="F392" s="7">
        <f t="shared" si="87"/>
        <v>12.48</v>
      </c>
      <c r="G392" s="7">
        <f t="shared" si="87"/>
        <v>59.4</v>
      </c>
      <c r="H392" s="7">
        <f t="shared" si="87"/>
        <v>0</v>
      </c>
      <c r="I392" s="8" t="s">
        <v>232</v>
      </c>
    </row>
    <row r="393" spans="1:9">
      <c r="A393" s="107"/>
      <c r="B393" s="98" t="s">
        <v>233</v>
      </c>
      <c r="C393" s="9" t="s">
        <v>32</v>
      </c>
      <c r="D393" s="10">
        <v>1.44</v>
      </c>
      <c r="E393" s="10">
        <v>0.36</v>
      </c>
      <c r="F393" s="10">
        <v>12.48</v>
      </c>
      <c r="G393" s="10">
        <v>59.4</v>
      </c>
      <c r="H393" s="10">
        <v>0</v>
      </c>
      <c r="I393" s="11"/>
    </row>
    <row r="394" spans="1:9">
      <c r="A394" s="135" t="s">
        <v>119</v>
      </c>
      <c r="B394" s="136"/>
      <c r="C394" s="36">
        <v>650</v>
      </c>
      <c r="D394" s="36">
        <f>SUM(D367,D372,D380,D388,D392,)</f>
        <v>23.690000000000005</v>
      </c>
      <c r="E394" s="36">
        <f t="shared" ref="E394:H394" si="88">SUM(E367,E372,E380,E388,E392,)</f>
        <v>22.179999999999996</v>
      </c>
      <c r="F394" s="36">
        <f t="shared" si="88"/>
        <v>67</v>
      </c>
      <c r="G394" s="36">
        <f t="shared" si="88"/>
        <v>564.89</v>
      </c>
      <c r="H394" s="36">
        <f t="shared" si="88"/>
        <v>53.76</v>
      </c>
      <c r="I394" s="37"/>
    </row>
    <row r="395" spans="1:9">
      <c r="A395" s="6" t="s">
        <v>242</v>
      </c>
      <c r="B395" s="97" t="s">
        <v>724</v>
      </c>
      <c r="C395" s="7" t="s">
        <v>151</v>
      </c>
      <c r="D395" s="7">
        <f>SUM(D396:D403)</f>
        <v>6.44</v>
      </c>
      <c r="E395" s="7">
        <f t="shared" ref="E395:H395" si="89">SUM(E396:E403)</f>
        <v>8.31</v>
      </c>
      <c r="F395" s="7">
        <f t="shared" si="89"/>
        <v>46.21</v>
      </c>
      <c r="G395" s="7">
        <f t="shared" si="89"/>
        <v>285.17</v>
      </c>
      <c r="H395" s="7">
        <f t="shared" si="89"/>
        <v>0</v>
      </c>
      <c r="I395" s="8" t="s">
        <v>725</v>
      </c>
    </row>
    <row r="396" spans="1:9">
      <c r="A396" s="107"/>
      <c r="B396" s="98" t="s">
        <v>75</v>
      </c>
      <c r="C396" s="9" t="s">
        <v>735</v>
      </c>
      <c r="D396" s="10">
        <v>0</v>
      </c>
      <c r="E396" s="10">
        <v>0</v>
      </c>
      <c r="F396" s="10">
        <v>0</v>
      </c>
      <c r="G396" s="10">
        <v>0</v>
      </c>
      <c r="H396" s="10">
        <v>0</v>
      </c>
      <c r="I396" s="11"/>
    </row>
    <row r="397" spans="1:9">
      <c r="A397" s="107"/>
      <c r="B397" s="98" t="s">
        <v>727</v>
      </c>
      <c r="C397" s="9" t="s">
        <v>736</v>
      </c>
      <c r="D397" s="10">
        <v>0.17</v>
      </c>
      <c r="E397" s="10">
        <v>0.04</v>
      </c>
      <c r="F397" s="10">
        <v>0.11</v>
      </c>
      <c r="G397" s="10">
        <v>1.46</v>
      </c>
      <c r="H397" s="10">
        <v>0</v>
      </c>
      <c r="I397" s="11"/>
    </row>
    <row r="398" spans="1:9" ht="15.75" customHeight="1">
      <c r="A398" s="107"/>
      <c r="B398" s="98" t="s">
        <v>248</v>
      </c>
      <c r="C398" s="9" t="s">
        <v>737</v>
      </c>
      <c r="D398" s="10">
        <v>5.62</v>
      </c>
      <c r="E398" s="10">
        <v>0.68</v>
      </c>
      <c r="F398" s="10">
        <v>36.35</v>
      </c>
      <c r="G398" s="10">
        <v>173.68</v>
      </c>
      <c r="H398" s="10">
        <v>0</v>
      </c>
      <c r="I398" s="11"/>
    </row>
    <row r="399" spans="1:9" ht="15.75" customHeight="1">
      <c r="A399" s="107"/>
      <c r="B399" s="98" t="s">
        <v>248</v>
      </c>
      <c r="C399" s="9" t="s">
        <v>738</v>
      </c>
      <c r="D399" s="10">
        <v>0.28999999999999998</v>
      </c>
      <c r="E399" s="10">
        <v>0.03</v>
      </c>
      <c r="F399" s="10">
        <v>1.86</v>
      </c>
      <c r="G399" s="10">
        <v>8.9</v>
      </c>
      <c r="H399" s="10">
        <v>0</v>
      </c>
      <c r="I399" s="11"/>
    </row>
    <row r="400" spans="1:9" ht="15.75" customHeight="1">
      <c r="A400" s="107"/>
      <c r="B400" s="98" t="s">
        <v>101</v>
      </c>
      <c r="C400" s="9" t="s">
        <v>553</v>
      </c>
      <c r="D400" s="10">
        <v>0</v>
      </c>
      <c r="E400" s="10">
        <v>0</v>
      </c>
      <c r="F400" s="10">
        <v>0</v>
      </c>
      <c r="G400" s="10">
        <v>0</v>
      </c>
      <c r="H400" s="10">
        <v>0</v>
      </c>
      <c r="I400" s="11"/>
    </row>
    <row r="401" spans="1:9">
      <c r="A401" s="107"/>
      <c r="B401" s="98" t="s">
        <v>102</v>
      </c>
      <c r="C401" s="10" t="s">
        <v>739</v>
      </c>
      <c r="D401" s="10">
        <v>0</v>
      </c>
      <c r="E401" s="10">
        <v>0</v>
      </c>
      <c r="F401" s="10">
        <v>7.68</v>
      </c>
      <c r="G401" s="10">
        <v>30.7</v>
      </c>
      <c r="H401" s="10">
        <v>0</v>
      </c>
      <c r="I401" s="11"/>
    </row>
    <row r="402" spans="1:9">
      <c r="A402" s="107"/>
      <c r="B402" s="98" t="s">
        <v>14</v>
      </c>
      <c r="C402" s="9" t="s">
        <v>163</v>
      </c>
      <c r="D402" s="10">
        <v>0.16</v>
      </c>
      <c r="E402" s="10">
        <v>7.38</v>
      </c>
      <c r="F402" s="10">
        <v>0.2</v>
      </c>
      <c r="G402" s="10">
        <v>67.92</v>
      </c>
      <c r="H402" s="10">
        <v>0</v>
      </c>
      <c r="I402" s="11"/>
    </row>
    <row r="403" spans="1:9">
      <c r="A403" s="107"/>
      <c r="B403" s="98" t="s">
        <v>254</v>
      </c>
      <c r="C403" s="9" t="s">
        <v>162</v>
      </c>
      <c r="D403" s="10">
        <v>0.2</v>
      </c>
      <c r="E403" s="10">
        <v>0.18</v>
      </c>
      <c r="F403" s="10">
        <v>0.01</v>
      </c>
      <c r="G403" s="10">
        <v>2.5099999999999998</v>
      </c>
      <c r="H403" s="10">
        <v>0</v>
      </c>
      <c r="I403" s="11"/>
    </row>
    <row r="404" spans="1:9" ht="15.75" customHeight="1">
      <c r="A404" s="6" t="s">
        <v>242</v>
      </c>
      <c r="B404" s="97" t="s">
        <v>444</v>
      </c>
      <c r="C404" s="7" t="s">
        <v>87</v>
      </c>
      <c r="D404" s="7">
        <f>SUM(D405)</f>
        <v>5.22</v>
      </c>
      <c r="E404" s="7">
        <f t="shared" ref="E404:H404" si="90">SUM(E405)</f>
        <v>5.76</v>
      </c>
      <c r="F404" s="7">
        <f t="shared" si="90"/>
        <v>8.4600000000000009</v>
      </c>
      <c r="G404" s="7">
        <f t="shared" si="90"/>
        <v>108</v>
      </c>
      <c r="H404" s="7">
        <f t="shared" si="90"/>
        <v>2.34</v>
      </c>
      <c r="I404" s="8" t="s">
        <v>445</v>
      </c>
    </row>
    <row r="405" spans="1:9" ht="15.75" thickBot="1">
      <c r="A405" s="108"/>
      <c r="B405" s="99" t="s">
        <v>103</v>
      </c>
      <c r="C405" s="45" t="s">
        <v>447</v>
      </c>
      <c r="D405" s="46">
        <v>5.22</v>
      </c>
      <c r="E405" s="46">
        <v>5.76</v>
      </c>
      <c r="F405" s="46">
        <v>8.4600000000000009</v>
      </c>
      <c r="G405" s="46">
        <v>108</v>
      </c>
      <c r="H405" s="46">
        <v>2.34</v>
      </c>
      <c r="I405" s="47"/>
    </row>
    <row r="406" spans="1:9">
      <c r="A406" s="137" t="s">
        <v>119</v>
      </c>
      <c r="B406" s="138"/>
      <c r="C406" s="48">
        <v>260</v>
      </c>
      <c r="D406" s="48">
        <f>SUM(D395,D404,)</f>
        <v>11.66</v>
      </c>
      <c r="E406" s="48">
        <f>SUM(E395,E404,)</f>
        <v>14.07</v>
      </c>
      <c r="F406" s="48">
        <f>SUM(F395,F404,)</f>
        <v>54.67</v>
      </c>
      <c r="G406" s="48">
        <f>SUM(G395,G404,)</f>
        <v>393.17</v>
      </c>
      <c r="H406" s="48">
        <f>SUM(H395,H404,)</f>
        <v>2.34</v>
      </c>
      <c r="I406" s="49"/>
    </row>
    <row r="407" spans="1:9" ht="16.5" thickBot="1">
      <c r="A407" s="139" t="s">
        <v>282</v>
      </c>
      <c r="B407" s="140"/>
      <c r="C407" s="50">
        <f>SUM(C363,C366,C394,C406,)</f>
        <v>1517</v>
      </c>
      <c r="D407" s="50">
        <f t="shared" ref="D407:H407" si="91">SUM(D363,D366,D394,D406,)</f>
        <v>49.97</v>
      </c>
      <c r="E407" s="50">
        <f t="shared" si="91"/>
        <v>54.139999999999993</v>
      </c>
      <c r="F407" s="50">
        <f t="shared" si="91"/>
        <v>195.16000000000003</v>
      </c>
      <c r="G407" s="50">
        <f t="shared" si="91"/>
        <v>1483.74</v>
      </c>
      <c r="H407" s="50">
        <f t="shared" si="91"/>
        <v>63.474999999999994</v>
      </c>
      <c r="I407" s="51"/>
    </row>
    <row r="409" spans="1:9" s="95" customFormat="1">
      <c r="A409" s="100"/>
      <c r="B409" s="100"/>
    </row>
    <row r="410" spans="1:9" s="95" customFormat="1">
      <c r="A410" s="100"/>
      <c r="B410" s="100"/>
    </row>
    <row r="411" spans="1:9" s="95" customFormat="1">
      <c r="A411" s="100"/>
      <c r="B411" s="100"/>
    </row>
    <row r="412" spans="1:9" s="95" customFormat="1">
      <c r="A412" s="100"/>
      <c r="B412" s="100"/>
    </row>
    <row r="413" spans="1:9" s="95" customFormat="1">
      <c r="A413" s="100"/>
      <c r="B413" s="100"/>
    </row>
    <row r="414" spans="1:9" s="95" customFormat="1">
      <c r="A414" s="100"/>
      <c r="B414" s="100"/>
    </row>
    <row r="416" spans="1:9" ht="15.75" thickBot="1"/>
    <row r="417" spans="1:9">
      <c r="A417" s="150" t="s">
        <v>2</v>
      </c>
      <c r="B417" s="152" t="s">
        <v>3</v>
      </c>
      <c r="C417" s="154" t="s">
        <v>4</v>
      </c>
      <c r="D417" s="122" t="s">
        <v>5</v>
      </c>
      <c r="E417" s="122"/>
      <c r="F417" s="122"/>
      <c r="G417" s="122" t="s">
        <v>6</v>
      </c>
      <c r="H417" s="144" t="s">
        <v>7</v>
      </c>
      <c r="I417" s="146" t="s">
        <v>8</v>
      </c>
    </row>
    <row r="418" spans="1:9" ht="15.75" thickBot="1">
      <c r="A418" s="151"/>
      <c r="B418" s="153"/>
      <c r="C418" s="155"/>
      <c r="D418" s="57" t="s">
        <v>9</v>
      </c>
      <c r="E418" s="57" t="s">
        <v>10</v>
      </c>
      <c r="F418" s="57" t="s">
        <v>11</v>
      </c>
      <c r="G418" s="143"/>
      <c r="H418" s="145"/>
      <c r="I418" s="147"/>
    </row>
    <row r="419" spans="1:9">
      <c r="A419" s="137" t="s">
        <v>752</v>
      </c>
      <c r="B419" s="148"/>
      <c r="C419" s="148"/>
      <c r="D419" s="148"/>
      <c r="E419" s="148"/>
      <c r="F419" s="148"/>
      <c r="G419" s="148"/>
      <c r="H419" s="148"/>
      <c r="I419" s="149"/>
    </row>
    <row r="420" spans="1:9">
      <c r="A420" s="6" t="s">
        <v>13</v>
      </c>
      <c r="B420" s="97" t="s">
        <v>14</v>
      </c>
      <c r="C420" s="7" t="s">
        <v>29</v>
      </c>
      <c r="D420" s="7">
        <f>SUM(D421)</f>
        <v>0.09</v>
      </c>
      <c r="E420" s="7">
        <f t="shared" ref="E420:H420" si="92">SUM(E421)</f>
        <v>4.3</v>
      </c>
      <c r="F420" s="7">
        <f t="shared" si="92"/>
        <v>0.12</v>
      </c>
      <c r="G420" s="7">
        <f t="shared" si="92"/>
        <v>39.619999999999997</v>
      </c>
      <c r="H420" s="7">
        <f t="shared" si="92"/>
        <v>0</v>
      </c>
      <c r="I420" s="8" t="s">
        <v>16</v>
      </c>
    </row>
    <row r="421" spans="1:9">
      <c r="A421" s="107"/>
      <c r="B421" s="98" t="s">
        <v>14</v>
      </c>
      <c r="C421" s="9" t="s">
        <v>30</v>
      </c>
      <c r="D421" s="10">
        <v>0.09</v>
      </c>
      <c r="E421" s="10">
        <v>4.3</v>
      </c>
      <c r="F421" s="10">
        <v>0.12</v>
      </c>
      <c r="G421" s="10">
        <v>39.619999999999997</v>
      </c>
      <c r="H421" s="10">
        <v>0</v>
      </c>
      <c r="I421" s="11"/>
    </row>
    <row r="422" spans="1:9">
      <c r="A422" s="6" t="s">
        <v>13</v>
      </c>
      <c r="B422" s="97" t="s">
        <v>23</v>
      </c>
      <c r="C422" s="7" t="s">
        <v>31</v>
      </c>
      <c r="D422" s="7">
        <f>SUM(D423)</f>
        <v>2.64</v>
      </c>
      <c r="E422" s="7">
        <f t="shared" ref="E422:H422" si="93">SUM(E423)</f>
        <v>0.36</v>
      </c>
      <c r="F422" s="7">
        <f t="shared" si="93"/>
        <v>15.2</v>
      </c>
      <c r="G422" s="7">
        <f t="shared" si="93"/>
        <v>79.599999999999994</v>
      </c>
      <c r="H422" s="7">
        <f t="shared" si="93"/>
        <v>0</v>
      </c>
      <c r="I422" s="8" t="s">
        <v>25</v>
      </c>
    </row>
    <row r="423" spans="1:9">
      <c r="A423" s="107"/>
      <c r="B423" s="98" t="s">
        <v>26</v>
      </c>
      <c r="C423" s="9" t="s">
        <v>32</v>
      </c>
      <c r="D423" s="10">
        <v>2.64</v>
      </c>
      <c r="E423" s="10">
        <v>0.36</v>
      </c>
      <c r="F423" s="10">
        <v>15.2</v>
      </c>
      <c r="G423" s="10">
        <v>79.599999999999994</v>
      </c>
      <c r="H423" s="10">
        <v>0</v>
      </c>
      <c r="I423" s="11"/>
    </row>
    <row r="424" spans="1:9" ht="18" customHeight="1">
      <c r="A424" s="6" t="s">
        <v>13</v>
      </c>
      <c r="B424" s="97" t="s">
        <v>753</v>
      </c>
      <c r="C424" s="7" t="s">
        <v>87</v>
      </c>
      <c r="D424" s="7">
        <f>SUM(D425:D431)</f>
        <v>5.7</v>
      </c>
      <c r="E424" s="7">
        <f t="shared" ref="E424:H424" si="94">SUM(E425:E431)</f>
        <v>8.1700000000000017</v>
      </c>
      <c r="F424" s="7">
        <f t="shared" si="94"/>
        <v>21.61</v>
      </c>
      <c r="G424" s="7">
        <f t="shared" si="94"/>
        <v>183.97</v>
      </c>
      <c r="H424" s="7">
        <f t="shared" si="94"/>
        <v>1.7549999999999999</v>
      </c>
      <c r="I424" s="8" t="s">
        <v>754</v>
      </c>
    </row>
    <row r="425" spans="1:9">
      <c r="A425" s="107"/>
      <c r="B425" s="98" t="s">
        <v>14</v>
      </c>
      <c r="C425" s="9" t="s">
        <v>110</v>
      </c>
      <c r="D425" s="10">
        <v>7.0000000000000007E-2</v>
      </c>
      <c r="E425" s="10">
        <v>3.32</v>
      </c>
      <c r="F425" s="10">
        <v>0.09</v>
      </c>
      <c r="G425" s="10">
        <v>30.56</v>
      </c>
      <c r="H425" s="10">
        <v>0</v>
      </c>
      <c r="I425" s="11"/>
    </row>
    <row r="426" spans="1:9">
      <c r="A426" s="107"/>
      <c r="B426" s="98" t="s">
        <v>103</v>
      </c>
      <c r="C426" s="9" t="s">
        <v>113</v>
      </c>
      <c r="D426" s="10">
        <v>3.92</v>
      </c>
      <c r="E426" s="10">
        <v>4.32</v>
      </c>
      <c r="F426" s="10">
        <v>6.34</v>
      </c>
      <c r="G426" s="10">
        <v>81</v>
      </c>
      <c r="H426" s="10">
        <v>1.7549999999999999</v>
      </c>
      <c r="I426" s="11"/>
    </row>
    <row r="427" spans="1:9">
      <c r="A427" s="107"/>
      <c r="B427" s="98" t="s">
        <v>104</v>
      </c>
      <c r="C427" s="9" t="s">
        <v>112</v>
      </c>
      <c r="D427" s="10">
        <v>0</v>
      </c>
      <c r="E427" s="10">
        <v>0</v>
      </c>
      <c r="F427" s="10">
        <v>0</v>
      </c>
      <c r="G427" s="10">
        <v>0</v>
      </c>
      <c r="H427" s="10">
        <v>0</v>
      </c>
      <c r="I427" s="11"/>
    </row>
    <row r="428" spans="1:9" ht="14.25" customHeight="1">
      <c r="A428" s="107"/>
      <c r="B428" s="98" t="s">
        <v>101</v>
      </c>
      <c r="C428" s="9" t="s">
        <v>111</v>
      </c>
      <c r="D428" s="10">
        <v>0</v>
      </c>
      <c r="E428" s="10">
        <v>0</v>
      </c>
      <c r="F428" s="10">
        <v>0</v>
      </c>
      <c r="G428" s="10">
        <v>0</v>
      </c>
      <c r="H428" s="10">
        <v>0</v>
      </c>
      <c r="I428" s="11"/>
    </row>
    <row r="429" spans="1:9">
      <c r="A429" s="107"/>
      <c r="B429" s="98" t="s">
        <v>102</v>
      </c>
      <c r="C429" s="10" t="s">
        <v>283</v>
      </c>
      <c r="D429" s="10">
        <v>0</v>
      </c>
      <c r="E429" s="10">
        <v>0</v>
      </c>
      <c r="F429" s="10">
        <v>3.59</v>
      </c>
      <c r="G429" s="10">
        <v>14.36</v>
      </c>
      <c r="H429" s="10">
        <v>0</v>
      </c>
      <c r="I429" s="11"/>
    </row>
    <row r="430" spans="1:9">
      <c r="A430" s="107"/>
      <c r="B430" s="98" t="s">
        <v>106</v>
      </c>
      <c r="C430" s="9" t="s">
        <v>171</v>
      </c>
      <c r="D430" s="10">
        <v>0.68</v>
      </c>
      <c r="E430" s="10">
        <v>0.23</v>
      </c>
      <c r="F430" s="10">
        <v>5.61</v>
      </c>
      <c r="G430" s="10">
        <v>27.27</v>
      </c>
      <c r="H430" s="10">
        <v>0</v>
      </c>
      <c r="I430" s="11"/>
    </row>
    <row r="431" spans="1:9">
      <c r="A431" s="107"/>
      <c r="B431" s="98" t="s">
        <v>603</v>
      </c>
      <c r="C431" s="9" t="s">
        <v>171</v>
      </c>
      <c r="D431" s="10">
        <v>1.03</v>
      </c>
      <c r="E431" s="10">
        <v>0.3</v>
      </c>
      <c r="F431" s="10">
        <v>5.98</v>
      </c>
      <c r="G431" s="10">
        <v>30.78</v>
      </c>
      <c r="H431" s="10">
        <v>0</v>
      </c>
      <c r="I431" s="11"/>
    </row>
    <row r="432" spans="1:9">
      <c r="A432" s="6" t="s">
        <v>13</v>
      </c>
      <c r="B432" s="97" t="s">
        <v>72</v>
      </c>
      <c r="C432" s="7" t="s">
        <v>87</v>
      </c>
      <c r="D432" s="7">
        <f>SUM(D433:D436)</f>
        <v>3.79</v>
      </c>
      <c r="E432" s="7">
        <f t="shared" ref="E432:H432" si="95">SUM(E433:E436)</f>
        <v>4.1500000000000004</v>
      </c>
      <c r="F432" s="7">
        <f t="shared" si="95"/>
        <v>11.76</v>
      </c>
      <c r="G432" s="7">
        <f t="shared" si="95"/>
        <v>100.57</v>
      </c>
      <c r="H432" s="7">
        <f t="shared" si="95"/>
        <v>0.66</v>
      </c>
      <c r="I432" s="8" t="s">
        <v>74</v>
      </c>
    </row>
    <row r="433" spans="1:9">
      <c r="A433" s="107"/>
      <c r="B433" s="98" t="s">
        <v>75</v>
      </c>
      <c r="C433" s="9" t="s">
        <v>83</v>
      </c>
      <c r="D433" s="10">
        <v>0</v>
      </c>
      <c r="E433" s="10">
        <v>0</v>
      </c>
      <c r="F433" s="10">
        <v>0</v>
      </c>
      <c r="G433" s="10">
        <v>0</v>
      </c>
      <c r="H433" s="10">
        <v>0</v>
      </c>
      <c r="I433" s="11"/>
    </row>
    <row r="434" spans="1:9">
      <c r="A434" s="107"/>
      <c r="B434" s="98" t="s">
        <v>77</v>
      </c>
      <c r="C434" s="9" t="s">
        <v>84</v>
      </c>
      <c r="D434" s="10">
        <v>0.49</v>
      </c>
      <c r="E434" s="10">
        <v>0.3</v>
      </c>
      <c r="F434" s="10">
        <v>0.2</v>
      </c>
      <c r="G434" s="10">
        <v>5.77</v>
      </c>
      <c r="H434" s="10">
        <v>0</v>
      </c>
      <c r="I434" s="11"/>
    </row>
    <row r="435" spans="1:9" ht="15" customHeight="1">
      <c r="A435" s="107"/>
      <c r="B435" s="98" t="s">
        <v>79</v>
      </c>
      <c r="C435" s="9" t="s">
        <v>85</v>
      </c>
      <c r="D435" s="10">
        <v>3.3</v>
      </c>
      <c r="E435" s="10">
        <v>3.85</v>
      </c>
      <c r="F435" s="10">
        <v>5.17</v>
      </c>
      <c r="G435" s="10">
        <v>69.3</v>
      </c>
      <c r="H435" s="10">
        <v>0.66</v>
      </c>
      <c r="I435" s="11"/>
    </row>
    <row r="436" spans="1:9">
      <c r="A436" s="107"/>
      <c r="B436" s="98" t="s">
        <v>81</v>
      </c>
      <c r="C436" s="10" t="s">
        <v>86</v>
      </c>
      <c r="D436" s="10">
        <v>0</v>
      </c>
      <c r="E436" s="10">
        <v>0</v>
      </c>
      <c r="F436" s="10">
        <v>6.39</v>
      </c>
      <c r="G436" s="10">
        <v>25.5</v>
      </c>
      <c r="H436" s="10">
        <v>0</v>
      </c>
      <c r="I436" s="11"/>
    </row>
    <row r="437" spans="1:9">
      <c r="A437" s="135" t="s">
        <v>119</v>
      </c>
      <c r="B437" s="136"/>
      <c r="C437" s="67">
        <v>407</v>
      </c>
      <c r="D437" s="56">
        <f>SUM(D420,D422,D424,D432,)</f>
        <v>12.219999999999999</v>
      </c>
      <c r="E437" s="56">
        <f t="shared" ref="E437:H437" si="96">SUM(E420,E422,E424,E432,)</f>
        <v>16.980000000000004</v>
      </c>
      <c r="F437" s="56">
        <f t="shared" si="96"/>
        <v>48.69</v>
      </c>
      <c r="G437" s="56">
        <f t="shared" si="96"/>
        <v>403.76</v>
      </c>
      <c r="H437" s="56">
        <f t="shared" si="96"/>
        <v>2.415</v>
      </c>
      <c r="I437" s="37"/>
    </row>
    <row r="438" spans="1:9" ht="16.5" customHeight="1">
      <c r="A438" s="6" t="s">
        <v>120</v>
      </c>
      <c r="B438" s="97" t="s">
        <v>121</v>
      </c>
      <c r="C438" s="7" t="s">
        <v>87</v>
      </c>
      <c r="D438" s="7">
        <f>SUM(D439)</f>
        <v>0.9</v>
      </c>
      <c r="E438" s="7">
        <f t="shared" ref="E438:H438" si="97">SUM(E439)</f>
        <v>0.18</v>
      </c>
      <c r="F438" s="7">
        <f t="shared" si="97"/>
        <v>18.18</v>
      </c>
      <c r="G438" s="7">
        <f t="shared" si="97"/>
        <v>82.8</v>
      </c>
      <c r="H438" s="7">
        <f t="shared" si="97"/>
        <v>3.6</v>
      </c>
      <c r="I438" s="8" t="s">
        <v>122</v>
      </c>
    </row>
    <row r="439" spans="1:9">
      <c r="A439" s="107"/>
      <c r="B439" s="98" t="s">
        <v>123</v>
      </c>
      <c r="C439" s="9" t="s">
        <v>124</v>
      </c>
      <c r="D439" s="10">
        <v>0.9</v>
      </c>
      <c r="E439" s="10">
        <v>0.18</v>
      </c>
      <c r="F439" s="10">
        <v>18.18</v>
      </c>
      <c r="G439" s="10">
        <v>82.8</v>
      </c>
      <c r="H439" s="10">
        <v>3.6</v>
      </c>
      <c r="I439" s="11"/>
    </row>
    <row r="440" spans="1:9">
      <c r="A440" s="135" t="s">
        <v>119</v>
      </c>
      <c r="B440" s="136"/>
      <c r="C440" s="56">
        <v>180</v>
      </c>
      <c r="D440" s="56">
        <f>SUM(D438)</f>
        <v>0.9</v>
      </c>
      <c r="E440" s="56">
        <f t="shared" ref="E440:H440" si="98">SUM(E438)</f>
        <v>0.18</v>
      </c>
      <c r="F440" s="56">
        <f t="shared" si="98"/>
        <v>18.18</v>
      </c>
      <c r="G440" s="56">
        <f t="shared" si="98"/>
        <v>82.8</v>
      </c>
      <c r="H440" s="56">
        <f t="shared" si="98"/>
        <v>3.6</v>
      </c>
      <c r="I440" s="37"/>
    </row>
    <row r="441" spans="1:9" ht="15" customHeight="1">
      <c r="A441" s="6" t="s">
        <v>114</v>
      </c>
      <c r="B441" s="97" t="s">
        <v>475</v>
      </c>
      <c r="C441" s="7" t="s">
        <v>138</v>
      </c>
      <c r="D441" s="7">
        <f>SUM(D442:D444)</f>
        <v>0.6</v>
      </c>
      <c r="E441" s="7">
        <f t="shared" ref="E441:H441" si="99">SUM(E442:E444)</f>
        <v>3.55</v>
      </c>
      <c r="F441" s="7">
        <f t="shared" si="99"/>
        <v>4.71</v>
      </c>
      <c r="G441" s="7">
        <f t="shared" si="99"/>
        <v>53.710000000000008</v>
      </c>
      <c r="H441" s="7">
        <f t="shared" si="99"/>
        <v>2.3250000000000002</v>
      </c>
      <c r="I441" s="8" t="s">
        <v>19</v>
      </c>
    </row>
    <row r="442" spans="1:9">
      <c r="A442" s="107"/>
      <c r="B442" s="98" t="s">
        <v>153</v>
      </c>
      <c r="C442" s="35" t="s">
        <v>478</v>
      </c>
      <c r="D442" s="19">
        <v>0.6</v>
      </c>
      <c r="E442" s="19">
        <v>0.05</v>
      </c>
      <c r="F442" s="19">
        <v>3.21</v>
      </c>
      <c r="G442" s="19">
        <v>16.27</v>
      </c>
      <c r="H442" s="19">
        <v>2.3250000000000002</v>
      </c>
      <c r="I442" s="20"/>
    </row>
    <row r="443" spans="1:9">
      <c r="A443" s="107"/>
      <c r="B443" s="98" t="s">
        <v>256</v>
      </c>
      <c r="C443" s="35" t="s">
        <v>361</v>
      </c>
      <c r="D443" s="19">
        <v>0</v>
      </c>
      <c r="E443" s="19">
        <v>3.5</v>
      </c>
      <c r="F443" s="19">
        <v>0</v>
      </c>
      <c r="G443" s="19">
        <v>31.46</v>
      </c>
      <c r="H443" s="19">
        <v>0</v>
      </c>
      <c r="I443" s="20"/>
    </row>
    <row r="444" spans="1:9">
      <c r="A444" s="107"/>
      <c r="B444" s="98" t="s">
        <v>102</v>
      </c>
      <c r="C444" s="35" t="s">
        <v>315</v>
      </c>
      <c r="D444" s="19">
        <v>0</v>
      </c>
      <c r="E444" s="19">
        <v>0</v>
      </c>
      <c r="F444" s="19">
        <v>1.5</v>
      </c>
      <c r="G444" s="19">
        <v>5.98</v>
      </c>
      <c r="H444" s="19">
        <v>0</v>
      </c>
      <c r="I444" s="20"/>
    </row>
    <row r="445" spans="1:9" ht="18" customHeight="1">
      <c r="A445" s="6" t="s">
        <v>114</v>
      </c>
      <c r="B445" s="97" t="s">
        <v>762</v>
      </c>
      <c r="C445" s="7" t="s">
        <v>374</v>
      </c>
      <c r="D445" s="7">
        <f>SUM(D446:D454)</f>
        <v>10.82</v>
      </c>
      <c r="E445" s="7">
        <f t="shared" ref="E445:H445" si="100">SUM(E446:E454)</f>
        <v>8.7200000000000006</v>
      </c>
      <c r="F445" s="7">
        <f t="shared" si="100"/>
        <v>16.93</v>
      </c>
      <c r="G445" s="7">
        <f t="shared" si="100"/>
        <v>189.53</v>
      </c>
      <c r="H445" s="7">
        <f t="shared" si="100"/>
        <v>7.1329999999999991</v>
      </c>
      <c r="I445" s="8" t="s">
        <v>137</v>
      </c>
    </row>
    <row r="446" spans="1:9">
      <c r="A446" s="107"/>
      <c r="B446" s="98" t="s">
        <v>190</v>
      </c>
      <c r="C446" s="9" t="s">
        <v>375</v>
      </c>
      <c r="D446" s="10">
        <v>0.56000000000000005</v>
      </c>
      <c r="E446" s="10">
        <v>0.11</v>
      </c>
      <c r="F446" s="10">
        <v>4.5599999999999996</v>
      </c>
      <c r="G446" s="10">
        <v>21.56</v>
      </c>
      <c r="H446" s="10">
        <v>5.6</v>
      </c>
      <c r="I446" s="11"/>
    </row>
    <row r="447" spans="1:9">
      <c r="A447" s="107"/>
      <c r="B447" s="98" t="s">
        <v>153</v>
      </c>
      <c r="C447" s="9" t="s">
        <v>154</v>
      </c>
      <c r="D447" s="10">
        <v>0.17</v>
      </c>
      <c r="E447" s="10">
        <v>0.01</v>
      </c>
      <c r="F447" s="10">
        <v>0.88</v>
      </c>
      <c r="G447" s="10">
        <v>4.4800000000000004</v>
      </c>
      <c r="H447" s="10">
        <v>0.64</v>
      </c>
      <c r="I447" s="11"/>
    </row>
    <row r="448" spans="1:9" ht="15.75" customHeight="1">
      <c r="A448" s="107"/>
      <c r="B448" s="98" t="s">
        <v>101</v>
      </c>
      <c r="C448" s="9" t="s">
        <v>697</v>
      </c>
      <c r="D448" s="10">
        <v>0</v>
      </c>
      <c r="E448" s="10">
        <v>0</v>
      </c>
      <c r="F448" s="10">
        <v>0</v>
      </c>
      <c r="G448" s="10">
        <v>0</v>
      </c>
      <c r="H448" s="10">
        <v>0</v>
      </c>
      <c r="I448" s="11"/>
    </row>
    <row r="449" spans="1:9">
      <c r="A449" s="107"/>
      <c r="B449" s="98" t="s">
        <v>671</v>
      </c>
      <c r="C449" s="9" t="s">
        <v>260</v>
      </c>
      <c r="D449" s="10">
        <v>1.81</v>
      </c>
      <c r="E449" s="10">
        <v>0.34</v>
      </c>
      <c r="F449" s="10">
        <v>11.14</v>
      </c>
      <c r="G449" s="10">
        <v>54.72</v>
      </c>
      <c r="H449" s="10">
        <v>0</v>
      </c>
      <c r="I449" s="11"/>
    </row>
    <row r="450" spans="1:9">
      <c r="A450" s="107"/>
      <c r="B450" s="98" t="s">
        <v>157</v>
      </c>
      <c r="C450" s="9" t="s">
        <v>777</v>
      </c>
      <c r="D450" s="10">
        <v>0.03</v>
      </c>
      <c r="E450" s="10">
        <v>0</v>
      </c>
      <c r="F450" s="10">
        <v>0.16</v>
      </c>
      <c r="G450" s="10">
        <v>0.79</v>
      </c>
      <c r="H450" s="10">
        <v>0</v>
      </c>
      <c r="I450" s="11"/>
    </row>
    <row r="451" spans="1:9">
      <c r="A451" s="107"/>
      <c r="B451" s="98" t="s">
        <v>587</v>
      </c>
      <c r="C451" s="9" t="s">
        <v>778</v>
      </c>
      <c r="D451" s="10">
        <v>0.03</v>
      </c>
      <c r="E451" s="10">
        <v>0</v>
      </c>
      <c r="F451" s="10">
        <v>0.17</v>
      </c>
      <c r="G451" s="10">
        <v>0.84</v>
      </c>
      <c r="H451" s="10">
        <v>0.12</v>
      </c>
      <c r="I451" s="11"/>
    </row>
    <row r="452" spans="1:9">
      <c r="A452" s="107"/>
      <c r="B452" s="98" t="s">
        <v>104</v>
      </c>
      <c r="C452" s="10" t="s">
        <v>377</v>
      </c>
      <c r="D452" s="10">
        <v>0</v>
      </c>
      <c r="E452" s="10">
        <v>0</v>
      </c>
      <c r="F452" s="10">
        <v>0</v>
      </c>
      <c r="G452" s="10">
        <v>0</v>
      </c>
      <c r="H452" s="10">
        <v>0</v>
      </c>
      <c r="I452" s="11"/>
    </row>
    <row r="453" spans="1:9">
      <c r="A453" s="107"/>
      <c r="B453" s="98" t="s">
        <v>299</v>
      </c>
      <c r="C453" s="9" t="s">
        <v>779</v>
      </c>
      <c r="D453" s="10">
        <v>0.4</v>
      </c>
      <c r="E453" s="10">
        <v>0.36</v>
      </c>
      <c r="F453" s="10">
        <v>0.02</v>
      </c>
      <c r="G453" s="10">
        <v>4.9000000000000004</v>
      </c>
      <c r="H453" s="10">
        <v>0</v>
      </c>
      <c r="I453" s="11"/>
    </row>
    <row r="454" spans="1:9">
      <c r="A454" s="107"/>
      <c r="B454" s="98" t="s">
        <v>612</v>
      </c>
      <c r="C454" s="9" t="s">
        <v>780</v>
      </c>
      <c r="D454" s="10">
        <v>7.82</v>
      </c>
      <c r="E454" s="10">
        <v>7.9</v>
      </c>
      <c r="F454" s="10">
        <v>0</v>
      </c>
      <c r="G454" s="10">
        <v>102.24</v>
      </c>
      <c r="H454" s="10">
        <v>0.77300000000000002</v>
      </c>
      <c r="I454" s="11"/>
    </row>
    <row r="455" spans="1:9" ht="15.75" customHeight="1">
      <c r="A455" s="6" t="s">
        <v>114</v>
      </c>
      <c r="B455" s="97" t="s">
        <v>767</v>
      </c>
      <c r="C455" s="62">
        <v>200</v>
      </c>
      <c r="D455" s="7">
        <f>SUM(D456:D465)</f>
        <v>13.299999999999999</v>
      </c>
      <c r="E455" s="7">
        <f t="shared" ref="E455:H455" si="101">SUM(E456:E465)</f>
        <v>14.37</v>
      </c>
      <c r="F455" s="7">
        <f t="shared" si="101"/>
        <v>10.74</v>
      </c>
      <c r="G455" s="7">
        <f t="shared" si="101"/>
        <v>227.22</v>
      </c>
      <c r="H455" s="7">
        <f t="shared" si="101"/>
        <v>59.866</v>
      </c>
      <c r="I455" s="8" t="s">
        <v>768</v>
      </c>
    </row>
    <row r="456" spans="1:9">
      <c r="A456" s="107"/>
      <c r="B456" s="98" t="s">
        <v>188</v>
      </c>
      <c r="C456" s="9" t="s">
        <v>781</v>
      </c>
      <c r="D456" s="10">
        <v>2.25</v>
      </c>
      <c r="E456" s="10">
        <v>0.12</v>
      </c>
      <c r="F456" s="10">
        <v>5.87</v>
      </c>
      <c r="G456" s="10">
        <v>34.94</v>
      </c>
      <c r="H456" s="10">
        <v>56.16</v>
      </c>
      <c r="I456" s="11"/>
    </row>
    <row r="457" spans="1:9">
      <c r="A457" s="107"/>
      <c r="B457" s="98" t="s">
        <v>527</v>
      </c>
      <c r="C457" s="9" t="s">
        <v>782</v>
      </c>
      <c r="D457" s="10">
        <v>0.24</v>
      </c>
      <c r="E457" s="10">
        <v>0.03</v>
      </c>
      <c r="F457" s="10">
        <v>1.43</v>
      </c>
      <c r="G457" s="10">
        <v>7.13</v>
      </c>
      <c r="H457" s="10">
        <v>1.74</v>
      </c>
      <c r="I457" s="11"/>
    </row>
    <row r="458" spans="1:9">
      <c r="A458" s="107"/>
      <c r="B458" s="98" t="s">
        <v>153</v>
      </c>
      <c r="C458" s="9" t="s">
        <v>783</v>
      </c>
      <c r="D458" s="10">
        <v>0.2</v>
      </c>
      <c r="E458" s="10">
        <v>0.02</v>
      </c>
      <c r="F458" s="10">
        <v>1.08</v>
      </c>
      <c r="G458" s="10">
        <v>5.46</v>
      </c>
      <c r="H458" s="10">
        <v>0.78</v>
      </c>
      <c r="I458" s="11"/>
    </row>
    <row r="459" spans="1:9">
      <c r="A459" s="107"/>
      <c r="B459" s="98" t="s">
        <v>14</v>
      </c>
      <c r="C459" s="9" t="s">
        <v>784</v>
      </c>
      <c r="D459" s="10">
        <v>0.06</v>
      </c>
      <c r="E459" s="10">
        <v>2.83</v>
      </c>
      <c r="F459" s="10">
        <v>0.08</v>
      </c>
      <c r="G459" s="10">
        <v>26.04</v>
      </c>
      <c r="H459" s="10">
        <v>0</v>
      </c>
      <c r="I459" s="11"/>
    </row>
    <row r="460" spans="1:9">
      <c r="A460" s="107"/>
      <c r="B460" s="98" t="s">
        <v>155</v>
      </c>
      <c r="C460" s="9" t="s">
        <v>785</v>
      </c>
      <c r="D460" s="10">
        <v>10.16</v>
      </c>
      <c r="E460" s="10">
        <v>8.74</v>
      </c>
      <c r="F460" s="10">
        <v>0</v>
      </c>
      <c r="G460" s="10">
        <v>119.03</v>
      </c>
      <c r="H460" s="10">
        <v>0</v>
      </c>
      <c r="I460" s="11"/>
    </row>
    <row r="461" spans="1:9">
      <c r="A461" s="107"/>
      <c r="B461" s="98" t="s">
        <v>256</v>
      </c>
      <c r="C461" s="9" t="s">
        <v>786</v>
      </c>
      <c r="D461" s="10">
        <v>0</v>
      </c>
      <c r="E461" s="10">
        <v>2.6</v>
      </c>
      <c r="F461" s="10">
        <v>0</v>
      </c>
      <c r="G461" s="10">
        <v>23.37</v>
      </c>
      <c r="H461" s="10">
        <v>0</v>
      </c>
      <c r="I461" s="11"/>
    </row>
    <row r="462" spans="1:9">
      <c r="A462" s="107"/>
      <c r="B462" s="98" t="s">
        <v>161</v>
      </c>
      <c r="C462" s="9" t="s">
        <v>786</v>
      </c>
      <c r="D462" s="10">
        <v>0.27</v>
      </c>
      <c r="E462" s="10">
        <v>0.03</v>
      </c>
      <c r="F462" s="10">
        <v>1.79</v>
      </c>
      <c r="G462" s="10">
        <v>8.68</v>
      </c>
      <c r="H462" s="10">
        <v>1.6E-2</v>
      </c>
      <c r="I462" s="11"/>
    </row>
    <row r="463" spans="1:9">
      <c r="A463" s="107"/>
      <c r="B463" s="98" t="s">
        <v>104</v>
      </c>
      <c r="C463" s="9" t="s">
        <v>787</v>
      </c>
      <c r="D463" s="10">
        <v>0</v>
      </c>
      <c r="E463" s="10">
        <v>0</v>
      </c>
      <c r="F463" s="10">
        <v>0</v>
      </c>
      <c r="G463" s="10">
        <v>0</v>
      </c>
      <c r="H463" s="10">
        <v>0</v>
      </c>
      <c r="I463" s="11"/>
    </row>
    <row r="464" spans="1:9" ht="15.75" customHeight="1">
      <c r="A464" s="107"/>
      <c r="B464" s="98" t="s">
        <v>101</v>
      </c>
      <c r="C464" s="9" t="s">
        <v>697</v>
      </c>
      <c r="D464" s="10">
        <v>0</v>
      </c>
      <c r="E464" s="10">
        <v>0</v>
      </c>
      <c r="F464" s="10">
        <v>0</v>
      </c>
      <c r="G464" s="10">
        <v>0</v>
      </c>
      <c r="H464" s="10">
        <v>0</v>
      </c>
      <c r="I464" s="11"/>
    </row>
    <row r="465" spans="1:9">
      <c r="A465" s="107"/>
      <c r="B465" s="98" t="s">
        <v>776</v>
      </c>
      <c r="C465" s="9" t="s">
        <v>786</v>
      </c>
      <c r="D465" s="10">
        <v>0.12</v>
      </c>
      <c r="E465" s="10">
        <v>0</v>
      </c>
      <c r="F465" s="10">
        <v>0.49</v>
      </c>
      <c r="G465" s="10">
        <v>2.57</v>
      </c>
      <c r="H465" s="10">
        <v>1.17</v>
      </c>
      <c r="I465" s="8"/>
    </row>
    <row r="466" spans="1:9" ht="12.75" customHeight="1">
      <c r="A466" s="6" t="s">
        <v>114</v>
      </c>
      <c r="B466" s="97" t="s">
        <v>222</v>
      </c>
      <c r="C466" s="7" t="s">
        <v>87</v>
      </c>
      <c r="D466" s="7">
        <f>SUM(D467:D469)</f>
        <v>0.08</v>
      </c>
      <c r="E466" s="7">
        <f t="shared" ref="E466:H466" si="102">SUM(E467:E469)</f>
        <v>0</v>
      </c>
      <c r="F466" s="7">
        <f t="shared" si="102"/>
        <v>10.27</v>
      </c>
      <c r="G466" s="7">
        <f t="shared" si="102"/>
        <v>40.36</v>
      </c>
      <c r="H466" s="7">
        <f t="shared" si="102"/>
        <v>0</v>
      </c>
      <c r="I466" s="8" t="s">
        <v>223</v>
      </c>
    </row>
    <row r="467" spans="1:9">
      <c r="A467" s="107"/>
      <c r="B467" s="98" t="s">
        <v>75</v>
      </c>
      <c r="C467" s="9" t="s">
        <v>228</v>
      </c>
      <c r="D467" s="10">
        <v>0</v>
      </c>
      <c r="E467" s="10">
        <v>0</v>
      </c>
      <c r="F467" s="10">
        <v>0</v>
      </c>
      <c r="G467" s="10">
        <v>0</v>
      </c>
      <c r="H467" s="10">
        <v>0</v>
      </c>
      <c r="I467" s="11"/>
    </row>
    <row r="468" spans="1:9">
      <c r="A468" s="107"/>
      <c r="B468" s="98" t="s">
        <v>102</v>
      </c>
      <c r="C468" s="10" t="s">
        <v>229</v>
      </c>
      <c r="D468" s="10">
        <v>0</v>
      </c>
      <c r="E468" s="10">
        <v>0</v>
      </c>
      <c r="F468" s="10">
        <v>6.29</v>
      </c>
      <c r="G468" s="10">
        <v>25.1</v>
      </c>
      <c r="H468" s="10">
        <v>0</v>
      </c>
      <c r="I468" s="11"/>
    </row>
    <row r="469" spans="1:9">
      <c r="A469" s="107"/>
      <c r="B469" s="98" t="s">
        <v>226</v>
      </c>
      <c r="C469" s="9" t="s">
        <v>230</v>
      </c>
      <c r="D469" s="10">
        <v>0.08</v>
      </c>
      <c r="E469" s="10">
        <v>0</v>
      </c>
      <c r="F469" s="10">
        <v>3.98</v>
      </c>
      <c r="G469" s="10">
        <v>15.26</v>
      </c>
      <c r="H469" s="10">
        <v>0</v>
      </c>
      <c r="I469" s="11"/>
    </row>
    <row r="470" spans="1:9">
      <c r="A470" s="6" t="s">
        <v>114</v>
      </c>
      <c r="B470" s="97" t="s">
        <v>231</v>
      </c>
      <c r="C470" s="7" t="s">
        <v>31</v>
      </c>
      <c r="D470" s="7">
        <f>SUM(D471,)</f>
        <v>1.44</v>
      </c>
      <c r="E470" s="7">
        <f t="shared" ref="E470:H470" si="103">SUM(E471,)</f>
        <v>0.36</v>
      </c>
      <c r="F470" s="7">
        <f t="shared" si="103"/>
        <v>12.48</v>
      </c>
      <c r="G470" s="7">
        <f t="shared" si="103"/>
        <v>59.4</v>
      </c>
      <c r="H470" s="7">
        <f t="shared" si="103"/>
        <v>0</v>
      </c>
      <c r="I470" s="8" t="s">
        <v>232</v>
      </c>
    </row>
    <row r="471" spans="1:9">
      <c r="A471" s="107"/>
      <c r="B471" s="98" t="s">
        <v>233</v>
      </c>
      <c r="C471" s="9" t="s">
        <v>32</v>
      </c>
      <c r="D471" s="10">
        <v>1.44</v>
      </c>
      <c r="E471" s="10">
        <v>0.36</v>
      </c>
      <c r="F471" s="10">
        <v>12.48</v>
      </c>
      <c r="G471" s="10">
        <v>59.4</v>
      </c>
      <c r="H471" s="10">
        <v>0</v>
      </c>
      <c r="I471" s="11"/>
    </row>
    <row r="472" spans="1:9">
      <c r="A472" s="135" t="s">
        <v>119</v>
      </c>
      <c r="B472" s="136"/>
      <c r="C472" s="56">
        <v>670</v>
      </c>
      <c r="D472" s="56">
        <f>SUM(D441,D445,D455,D466,D470,)</f>
        <v>26.24</v>
      </c>
      <c r="E472" s="56">
        <f t="shared" ref="E472:H472" si="104">SUM(E441,E445,E455,E466,E470,)</f>
        <v>27</v>
      </c>
      <c r="F472" s="56">
        <f t="shared" si="104"/>
        <v>55.13000000000001</v>
      </c>
      <c r="G472" s="56">
        <f t="shared" si="104"/>
        <v>570.22</v>
      </c>
      <c r="H472" s="56">
        <f t="shared" si="104"/>
        <v>69.323999999999998</v>
      </c>
      <c r="I472" s="37"/>
    </row>
    <row r="473" spans="1:9">
      <c r="A473" s="6" t="s">
        <v>242</v>
      </c>
      <c r="B473" s="97" t="s">
        <v>796</v>
      </c>
      <c r="C473" s="7" t="s">
        <v>151</v>
      </c>
      <c r="D473" s="7">
        <f>SUM(D474:D482)</f>
        <v>5.48</v>
      </c>
      <c r="E473" s="7">
        <f t="shared" ref="E473:H473" si="105">SUM(E474:E482)</f>
        <v>8.4099999999999984</v>
      </c>
      <c r="F473" s="7">
        <f t="shared" si="105"/>
        <v>34.53</v>
      </c>
      <c r="G473" s="7">
        <f t="shared" si="105"/>
        <v>239.21</v>
      </c>
      <c r="H473" s="7">
        <f t="shared" si="105"/>
        <v>2.46</v>
      </c>
      <c r="I473" s="8" t="s">
        <v>797</v>
      </c>
    </row>
    <row r="474" spans="1:9">
      <c r="A474" s="107"/>
      <c r="B474" s="98" t="s">
        <v>350</v>
      </c>
      <c r="C474" s="9" t="s">
        <v>802</v>
      </c>
      <c r="D474" s="10">
        <v>0.08</v>
      </c>
      <c r="E474" s="10">
        <v>0.08</v>
      </c>
      <c r="F474" s="10">
        <v>1.92</v>
      </c>
      <c r="G474" s="10">
        <v>9.2100000000000009</v>
      </c>
      <c r="H474" s="10">
        <v>1.96</v>
      </c>
      <c r="I474" s="11"/>
    </row>
    <row r="475" spans="1:9">
      <c r="A475" s="107"/>
      <c r="B475" s="98" t="s">
        <v>14</v>
      </c>
      <c r="C475" s="9" t="s">
        <v>803</v>
      </c>
      <c r="D475" s="10">
        <v>0.04</v>
      </c>
      <c r="E475" s="10">
        <v>1.97</v>
      </c>
      <c r="F475" s="10">
        <v>0.05</v>
      </c>
      <c r="G475" s="10">
        <v>18.11</v>
      </c>
      <c r="H475" s="10">
        <v>0</v>
      </c>
      <c r="I475" s="11"/>
    </row>
    <row r="476" spans="1:9">
      <c r="A476" s="107"/>
      <c r="B476" s="98" t="s">
        <v>256</v>
      </c>
      <c r="C476" s="9" t="s">
        <v>803</v>
      </c>
      <c r="D476" s="10">
        <v>0</v>
      </c>
      <c r="E476" s="10">
        <v>3.2</v>
      </c>
      <c r="F476" s="10">
        <v>0</v>
      </c>
      <c r="G476" s="10">
        <v>28.77</v>
      </c>
      <c r="H476" s="10">
        <v>0</v>
      </c>
      <c r="I476" s="11"/>
    </row>
    <row r="477" spans="1:9">
      <c r="A477" s="107"/>
      <c r="B477" s="98" t="s">
        <v>256</v>
      </c>
      <c r="C477" s="9" t="s">
        <v>162</v>
      </c>
      <c r="D477" s="10">
        <v>0</v>
      </c>
      <c r="E477" s="10">
        <v>1.6</v>
      </c>
      <c r="F477" s="10">
        <v>0</v>
      </c>
      <c r="G477" s="10">
        <v>14.38</v>
      </c>
      <c r="H477" s="10">
        <v>0</v>
      </c>
      <c r="I477" s="11"/>
    </row>
    <row r="478" spans="1:9">
      <c r="A478" s="107"/>
      <c r="B478" s="98" t="s">
        <v>161</v>
      </c>
      <c r="C478" s="9" t="s">
        <v>32</v>
      </c>
      <c r="D478" s="10">
        <v>4.12</v>
      </c>
      <c r="E478" s="10">
        <v>0.43</v>
      </c>
      <c r="F478" s="10">
        <v>27.6</v>
      </c>
      <c r="G478" s="10">
        <v>133.6</v>
      </c>
      <c r="H478" s="10">
        <v>0.24</v>
      </c>
      <c r="I478" s="11"/>
    </row>
    <row r="479" spans="1:9">
      <c r="A479" s="107"/>
      <c r="B479" s="98" t="s">
        <v>103</v>
      </c>
      <c r="C479" s="9" t="s">
        <v>674</v>
      </c>
      <c r="D479" s="10">
        <v>0.57999999999999996</v>
      </c>
      <c r="E479" s="10">
        <v>0.64</v>
      </c>
      <c r="F479" s="10">
        <v>0.94</v>
      </c>
      <c r="G479" s="10">
        <v>12</v>
      </c>
      <c r="H479" s="10">
        <v>0.26</v>
      </c>
      <c r="I479" s="11"/>
    </row>
    <row r="480" spans="1:9">
      <c r="A480" s="107"/>
      <c r="B480" s="98" t="s">
        <v>102</v>
      </c>
      <c r="C480" s="9" t="s">
        <v>391</v>
      </c>
      <c r="D480" s="10">
        <v>0</v>
      </c>
      <c r="E480" s="10">
        <v>0</v>
      </c>
      <c r="F480" s="10">
        <v>3.99</v>
      </c>
      <c r="G480" s="10">
        <v>15.96</v>
      </c>
      <c r="H480" s="10">
        <v>0</v>
      </c>
      <c r="I480" s="11"/>
    </row>
    <row r="481" spans="1:9">
      <c r="A481" s="107"/>
      <c r="B481" s="98" t="s">
        <v>299</v>
      </c>
      <c r="C481" s="9" t="s">
        <v>391</v>
      </c>
      <c r="D481" s="10">
        <v>0.51</v>
      </c>
      <c r="E481" s="10">
        <v>0.46</v>
      </c>
      <c r="F481" s="10">
        <v>0.03</v>
      </c>
      <c r="G481" s="10">
        <v>6.28</v>
      </c>
      <c r="H481" s="10">
        <v>0</v>
      </c>
      <c r="I481" s="11"/>
    </row>
    <row r="482" spans="1:9">
      <c r="A482" s="107"/>
      <c r="B482" s="98" t="s">
        <v>727</v>
      </c>
      <c r="C482" s="9" t="s">
        <v>143</v>
      </c>
      <c r="D482" s="10">
        <v>0.15</v>
      </c>
      <c r="E482" s="10">
        <v>0.03</v>
      </c>
      <c r="F482" s="10">
        <v>0</v>
      </c>
      <c r="G482" s="10">
        <v>0.9</v>
      </c>
      <c r="H482" s="10">
        <v>0</v>
      </c>
      <c r="I482" s="11"/>
    </row>
    <row r="483" spans="1:9">
      <c r="A483" s="6" t="s">
        <v>242</v>
      </c>
      <c r="B483" s="97" t="s">
        <v>550</v>
      </c>
      <c r="C483" s="7" t="s">
        <v>87</v>
      </c>
      <c r="D483" s="7">
        <f>SUM(D484:D486)</f>
        <v>0.11</v>
      </c>
      <c r="E483" s="7">
        <f t="shared" ref="E483:H483" si="106">SUM(E484:E486)</f>
        <v>0.03</v>
      </c>
      <c r="F483" s="7">
        <f t="shared" si="106"/>
        <v>8.1</v>
      </c>
      <c r="G483" s="7">
        <f t="shared" si="106"/>
        <v>33.059999999999995</v>
      </c>
      <c r="H483" s="7">
        <f t="shared" si="106"/>
        <v>5.3999999999999999E-2</v>
      </c>
      <c r="I483" s="8" t="s">
        <v>551</v>
      </c>
    </row>
    <row r="484" spans="1:9">
      <c r="A484" s="107"/>
      <c r="B484" s="98" t="s">
        <v>552</v>
      </c>
      <c r="C484" s="9" t="s">
        <v>553</v>
      </c>
      <c r="D484" s="10">
        <v>0.11</v>
      </c>
      <c r="E484" s="10">
        <v>0.03</v>
      </c>
      <c r="F484" s="10">
        <v>0.02</v>
      </c>
      <c r="G484" s="10">
        <v>0.76</v>
      </c>
      <c r="H484" s="10">
        <v>5.3999999999999999E-2</v>
      </c>
      <c r="I484" s="11"/>
    </row>
    <row r="485" spans="1:9">
      <c r="A485" s="107"/>
      <c r="B485" s="98" t="s">
        <v>104</v>
      </c>
      <c r="C485" s="9" t="s">
        <v>228</v>
      </c>
      <c r="D485" s="10">
        <v>0</v>
      </c>
      <c r="E485" s="10">
        <v>0</v>
      </c>
      <c r="F485" s="10">
        <v>0</v>
      </c>
      <c r="G485" s="10">
        <v>0</v>
      </c>
      <c r="H485" s="10">
        <v>0</v>
      </c>
      <c r="I485" s="11"/>
    </row>
    <row r="486" spans="1:9" ht="15.75" thickBot="1">
      <c r="A486" s="107"/>
      <c r="B486" s="98" t="s">
        <v>102</v>
      </c>
      <c r="C486" s="10" t="s">
        <v>309</v>
      </c>
      <c r="D486" s="10">
        <v>0</v>
      </c>
      <c r="E486" s="10">
        <v>0</v>
      </c>
      <c r="F486" s="10">
        <v>8.08</v>
      </c>
      <c r="G486" s="10">
        <v>32.299999999999997</v>
      </c>
      <c r="H486" s="10">
        <v>0</v>
      </c>
      <c r="I486" s="11"/>
    </row>
    <row r="487" spans="1:9">
      <c r="A487" s="137" t="s">
        <v>119</v>
      </c>
      <c r="B487" s="138"/>
      <c r="C487" s="54">
        <v>260</v>
      </c>
      <c r="D487" s="54">
        <f>SUM(D473,D483,)</f>
        <v>5.5900000000000007</v>
      </c>
      <c r="E487" s="54">
        <f>SUM(E473,E483,)</f>
        <v>8.4399999999999977</v>
      </c>
      <c r="F487" s="54">
        <f>SUM(F473,F483,)</f>
        <v>42.63</v>
      </c>
      <c r="G487" s="54">
        <f>SUM(G473,G483,)</f>
        <v>272.27</v>
      </c>
      <c r="H487" s="54">
        <f>SUM(H473,H483,)</f>
        <v>2.5139999999999998</v>
      </c>
      <c r="I487" s="49"/>
    </row>
    <row r="488" spans="1:9" ht="16.5" thickBot="1">
      <c r="A488" s="139" t="s">
        <v>282</v>
      </c>
      <c r="B488" s="140"/>
      <c r="C488" s="55">
        <f>SUM(C437,C440,C472,C487,)</f>
        <v>1517</v>
      </c>
      <c r="D488" s="55">
        <f t="shared" ref="D488:H488" si="107">SUM(D437,D440,D472,D487,)</f>
        <v>44.95</v>
      </c>
      <c r="E488" s="55">
        <f t="shared" si="107"/>
        <v>52.6</v>
      </c>
      <c r="F488" s="55">
        <f t="shared" si="107"/>
        <v>164.63000000000002</v>
      </c>
      <c r="G488" s="55">
        <f t="shared" si="107"/>
        <v>1329.05</v>
      </c>
      <c r="H488" s="55">
        <f t="shared" si="107"/>
        <v>77.852999999999994</v>
      </c>
      <c r="I488" s="51"/>
    </row>
    <row r="490" spans="1:9" s="95" customFormat="1">
      <c r="A490" s="100"/>
      <c r="B490" s="100"/>
    </row>
    <row r="491" spans="1:9" s="95" customFormat="1">
      <c r="A491" s="100"/>
      <c r="B491" s="100"/>
    </row>
    <row r="493" spans="1:9" ht="15.75" thickBot="1"/>
    <row r="494" spans="1:9">
      <c r="A494" s="150" t="s">
        <v>2</v>
      </c>
      <c r="B494" s="152" t="s">
        <v>3</v>
      </c>
      <c r="C494" s="154" t="s">
        <v>4</v>
      </c>
      <c r="D494" s="122" t="s">
        <v>5</v>
      </c>
      <c r="E494" s="122"/>
      <c r="F494" s="122"/>
      <c r="G494" s="122" t="s">
        <v>6</v>
      </c>
      <c r="H494" s="144" t="s">
        <v>7</v>
      </c>
      <c r="I494" s="146" t="s">
        <v>8</v>
      </c>
    </row>
    <row r="495" spans="1:9" ht="15.75" thickBot="1">
      <c r="A495" s="151"/>
      <c r="B495" s="153"/>
      <c r="C495" s="155"/>
      <c r="D495" s="57" t="s">
        <v>9</v>
      </c>
      <c r="E495" s="57" t="s">
        <v>10</v>
      </c>
      <c r="F495" s="57" t="s">
        <v>11</v>
      </c>
      <c r="G495" s="143"/>
      <c r="H495" s="145"/>
      <c r="I495" s="147"/>
    </row>
    <row r="496" spans="1:9">
      <c r="A496" s="137" t="s">
        <v>808</v>
      </c>
      <c r="B496" s="148"/>
      <c r="C496" s="148"/>
      <c r="D496" s="148"/>
      <c r="E496" s="148"/>
      <c r="F496" s="148"/>
      <c r="G496" s="148"/>
      <c r="H496" s="148"/>
      <c r="I496" s="149"/>
    </row>
    <row r="497" spans="1:9">
      <c r="A497" s="6" t="s">
        <v>13</v>
      </c>
      <c r="B497" s="97" t="s">
        <v>14</v>
      </c>
      <c r="C497" s="7" t="s">
        <v>29</v>
      </c>
      <c r="D497" s="7">
        <f>SUM(D498)</f>
        <v>0.09</v>
      </c>
      <c r="E497" s="7">
        <f t="shared" ref="E497:H497" si="108">SUM(E498)</f>
        <v>4.3</v>
      </c>
      <c r="F497" s="7">
        <f t="shared" si="108"/>
        <v>0.12</v>
      </c>
      <c r="G497" s="7">
        <f t="shared" si="108"/>
        <v>39.619999999999997</v>
      </c>
      <c r="H497" s="7">
        <f t="shared" si="108"/>
        <v>0</v>
      </c>
      <c r="I497" s="8" t="s">
        <v>16</v>
      </c>
    </row>
    <row r="498" spans="1:9">
      <c r="A498" s="107"/>
      <c r="B498" s="98" t="s">
        <v>14</v>
      </c>
      <c r="C498" s="9" t="s">
        <v>30</v>
      </c>
      <c r="D498" s="10">
        <v>0.09</v>
      </c>
      <c r="E498" s="10">
        <v>4.3</v>
      </c>
      <c r="F498" s="10">
        <v>0.12</v>
      </c>
      <c r="G498" s="10">
        <v>39.619999999999997</v>
      </c>
      <c r="H498" s="10">
        <v>0</v>
      </c>
      <c r="I498" s="11"/>
    </row>
    <row r="499" spans="1:9">
      <c r="A499" s="6" t="s">
        <v>13</v>
      </c>
      <c r="B499" s="97" t="s">
        <v>18</v>
      </c>
      <c r="C499" s="7" t="s">
        <v>19</v>
      </c>
      <c r="D499" s="7">
        <f>SUM(D500,)</f>
        <v>0</v>
      </c>
      <c r="E499" s="7">
        <f t="shared" ref="E499:H499" si="109">SUM(E500,)</f>
        <v>0</v>
      </c>
      <c r="F499" s="7">
        <f t="shared" si="109"/>
        <v>0</v>
      </c>
      <c r="G499" s="7">
        <f t="shared" si="109"/>
        <v>0</v>
      </c>
      <c r="H499" s="7">
        <f t="shared" si="109"/>
        <v>0</v>
      </c>
      <c r="I499" s="8" t="s">
        <v>20</v>
      </c>
    </row>
    <row r="500" spans="1:9">
      <c r="A500" s="107"/>
      <c r="B500" s="98" t="s">
        <v>21</v>
      </c>
      <c r="C500" s="10" t="s">
        <v>22</v>
      </c>
      <c r="D500" s="10">
        <v>0</v>
      </c>
      <c r="E500" s="10">
        <v>0</v>
      </c>
      <c r="F500" s="10">
        <v>0</v>
      </c>
      <c r="G500" s="10">
        <v>0</v>
      </c>
      <c r="H500" s="10">
        <v>0</v>
      </c>
      <c r="I500" s="11"/>
    </row>
    <row r="501" spans="1:9">
      <c r="A501" s="6" t="s">
        <v>13</v>
      </c>
      <c r="B501" s="97" t="s">
        <v>23</v>
      </c>
      <c r="C501" s="7" t="s">
        <v>31</v>
      </c>
      <c r="D501" s="7">
        <f>SUM(D502)</f>
        <v>2.64</v>
      </c>
      <c r="E501" s="7">
        <f t="shared" ref="E501:H501" si="110">SUM(E502)</f>
        <v>0.36</v>
      </c>
      <c r="F501" s="7">
        <f t="shared" si="110"/>
        <v>15.2</v>
      </c>
      <c r="G501" s="7">
        <f t="shared" si="110"/>
        <v>79.599999999999994</v>
      </c>
      <c r="H501" s="7">
        <f t="shared" si="110"/>
        <v>0</v>
      </c>
      <c r="I501" s="8" t="s">
        <v>25</v>
      </c>
    </row>
    <row r="502" spans="1:9">
      <c r="A502" s="107"/>
      <c r="B502" s="98" t="s">
        <v>26</v>
      </c>
      <c r="C502" s="9" t="s">
        <v>32</v>
      </c>
      <c r="D502" s="10">
        <v>2.64</v>
      </c>
      <c r="E502" s="10">
        <v>0.36</v>
      </c>
      <c r="F502" s="10">
        <v>15.2</v>
      </c>
      <c r="G502" s="10">
        <v>79.599999999999994</v>
      </c>
      <c r="H502" s="10">
        <v>0</v>
      </c>
      <c r="I502" s="11"/>
    </row>
    <row r="503" spans="1:9">
      <c r="A503" s="6" t="s">
        <v>13</v>
      </c>
      <c r="B503" s="97" t="s">
        <v>294</v>
      </c>
      <c r="C503" s="7" t="s">
        <v>73</v>
      </c>
      <c r="D503" s="7">
        <f>SUM(D504:D507)</f>
        <v>12.19</v>
      </c>
      <c r="E503" s="7">
        <f t="shared" ref="E503:H503" si="111">SUM(E504:E507)</f>
        <v>14.27</v>
      </c>
      <c r="F503" s="7">
        <f t="shared" si="111"/>
        <v>4.83</v>
      </c>
      <c r="G503" s="7">
        <f t="shared" si="111"/>
        <v>197.22</v>
      </c>
      <c r="H503" s="7">
        <f t="shared" si="111"/>
        <v>1.17</v>
      </c>
      <c r="I503" s="8" t="s">
        <v>295</v>
      </c>
    </row>
    <row r="504" spans="1:9">
      <c r="A504" s="107"/>
      <c r="B504" s="98" t="s">
        <v>14</v>
      </c>
      <c r="C504" s="9" t="s">
        <v>116</v>
      </c>
      <c r="D504" s="10">
        <v>0.06</v>
      </c>
      <c r="E504" s="10">
        <v>2.77</v>
      </c>
      <c r="F504" s="10">
        <v>0.08</v>
      </c>
      <c r="G504" s="10">
        <v>25.47</v>
      </c>
      <c r="H504" s="10">
        <v>0</v>
      </c>
      <c r="I504" s="11"/>
    </row>
    <row r="505" spans="1:9">
      <c r="A505" s="107"/>
      <c r="B505" s="98" t="s">
        <v>103</v>
      </c>
      <c r="C505" s="9" t="s">
        <v>303</v>
      </c>
      <c r="D505" s="10">
        <v>2.61</v>
      </c>
      <c r="E505" s="10">
        <v>2.88</v>
      </c>
      <c r="F505" s="10">
        <v>4.2300000000000004</v>
      </c>
      <c r="G505" s="10">
        <v>54</v>
      </c>
      <c r="H505" s="10">
        <v>1.17</v>
      </c>
      <c r="I505" s="11"/>
    </row>
    <row r="506" spans="1:9">
      <c r="A506" s="107"/>
      <c r="B506" s="98" t="s">
        <v>101</v>
      </c>
      <c r="C506" s="9" t="s">
        <v>117</v>
      </c>
      <c r="D506" s="10">
        <v>0</v>
      </c>
      <c r="E506" s="10">
        <v>0</v>
      </c>
      <c r="F506" s="10">
        <v>0</v>
      </c>
      <c r="G506" s="10">
        <v>0</v>
      </c>
      <c r="H506" s="10">
        <v>0</v>
      </c>
      <c r="I506" s="11"/>
    </row>
    <row r="507" spans="1:9">
      <c r="A507" s="107"/>
      <c r="B507" s="98" t="s">
        <v>299</v>
      </c>
      <c r="C507" s="9" t="s">
        <v>304</v>
      </c>
      <c r="D507" s="10">
        <v>9.52</v>
      </c>
      <c r="E507" s="10">
        <v>8.6199999999999992</v>
      </c>
      <c r="F507" s="10">
        <v>0.52</v>
      </c>
      <c r="G507" s="10">
        <v>117.75</v>
      </c>
      <c r="H507" s="10">
        <v>0</v>
      </c>
      <c r="I507" s="11"/>
    </row>
    <row r="508" spans="1:9" ht="15" customHeight="1">
      <c r="A508" s="6" t="s">
        <v>13</v>
      </c>
      <c r="B508" s="97" t="s">
        <v>809</v>
      </c>
      <c r="C508" s="7" t="s">
        <v>87</v>
      </c>
      <c r="D508" s="7">
        <f>SUM(D509:D512)</f>
        <v>4.32</v>
      </c>
      <c r="E508" s="7">
        <f t="shared" ref="E508:H508" si="112">SUM(E509:E512)</f>
        <v>4.75</v>
      </c>
      <c r="F508" s="7">
        <f t="shared" si="112"/>
        <v>14.95</v>
      </c>
      <c r="G508" s="7">
        <f t="shared" si="112"/>
        <v>120.99999999999999</v>
      </c>
      <c r="H508" s="7">
        <f t="shared" si="112"/>
        <v>1.825</v>
      </c>
      <c r="I508" s="8" t="s">
        <v>306</v>
      </c>
    </row>
    <row r="509" spans="1:9">
      <c r="A509" s="107"/>
      <c r="B509" s="98" t="s">
        <v>103</v>
      </c>
      <c r="C509" s="9" t="s">
        <v>307</v>
      </c>
      <c r="D509" s="10">
        <v>4.07</v>
      </c>
      <c r="E509" s="10">
        <v>4.49</v>
      </c>
      <c r="F509" s="10">
        <v>6.6</v>
      </c>
      <c r="G509" s="10">
        <v>84.24</v>
      </c>
      <c r="H509" s="10">
        <v>1.825</v>
      </c>
      <c r="I509" s="11"/>
    </row>
    <row r="510" spans="1:9">
      <c r="A510" s="107"/>
      <c r="B510" s="98" t="s">
        <v>104</v>
      </c>
      <c r="C510" s="9" t="s">
        <v>308</v>
      </c>
      <c r="D510" s="10">
        <v>0</v>
      </c>
      <c r="E510" s="10">
        <v>0</v>
      </c>
      <c r="F510" s="10">
        <v>0</v>
      </c>
      <c r="G510" s="10">
        <v>0</v>
      </c>
      <c r="H510" s="10">
        <v>0</v>
      </c>
      <c r="I510" s="11"/>
    </row>
    <row r="511" spans="1:9">
      <c r="A511" s="107"/>
      <c r="B511" s="98" t="s">
        <v>102</v>
      </c>
      <c r="C511" s="10" t="s">
        <v>309</v>
      </c>
      <c r="D511" s="10">
        <v>0</v>
      </c>
      <c r="E511" s="10">
        <v>0</v>
      </c>
      <c r="F511" s="10">
        <v>8.08</v>
      </c>
      <c r="G511" s="10">
        <v>32.299999999999997</v>
      </c>
      <c r="H511" s="10">
        <v>0</v>
      </c>
      <c r="I511" s="11"/>
    </row>
    <row r="512" spans="1:9">
      <c r="A512" s="107"/>
      <c r="B512" s="98" t="s">
        <v>310</v>
      </c>
      <c r="C512" s="9" t="s">
        <v>170</v>
      </c>
      <c r="D512" s="10">
        <v>0.25</v>
      </c>
      <c r="E512" s="10">
        <v>0.26</v>
      </c>
      <c r="F512" s="10">
        <v>0.27</v>
      </c>
      <c r="G512" s="10">
        <v>4.46</v>
      </c>
      <c r="H512" s="10">
        <v>0</v>
      </c>
      <c r="I512" s="11"/>
    </row>
    <row r="513" spans="1:9">
      <c r="A513" s="135" t="s">
        <v>119</v>
      </c>
      <c r="B513" s="136"/>
      <c r="C513" s="67">
        <v>392</v>
      </c>
      <c r="D513" s="56">
        <f>SUM(D497,D499,D501,D503,D508,)</f>
        <v>19.240000000000002</v>
      </c>
      <c r="E513" s="56">
        <f t="shared" ref="E513:H513" si="113">SUM(E497,E499,E501,E503,E508,)</f>
        <v>23.68</v>
      </c>
      <c r="F513" s="56">
        <f t="shared" si="113"/>
        <v>35.099999999999994</v>
      </c>
      <c r="G513" s="56">
        <f t="shared" si="113"/>
        <v>437.44</v>
      </c>
      <c r="H513" s="56">
        <f t="shared" si="113"/>
        <v>2.9950000000000001</v>
      </c>
      <c r="I513" s="37"/>
    </row>
    <row r="514" spans="1:9">
      <c r="A514" s="6" t="s">
        <v>120</v>
      </c>
      <c r="B514" s="97" t="s">
        <v>326</v>
      </c>
      <c r="C514" s="7" t="s">
        <v>331</v>
      </c>
      <c r="D514" s="7">
        <f>SUM(D515,)</f>
        <v>1.5</v>
      </c>
      <c r="E514" s="7">
        <f t="shared" ref="E514:H514" si="114">SUM(E515,)</f>
        <v>0.1</v>
      </c>
      <c r="F514" s="7">
        <f t="shared" si="114"/>
        <v>21</v>
      </c>
      <c r="G514" s="7">
        <f t="shared" si="114"/>
        <v>89</v>
      </c>
      <c r="H514" s="7">
        <f t="shared" si="114"/>
        <v>10</v>
      </c>
      <c r="I514" s="8" t="s">
        <v>328</v>
      </c>
    </row>
    <row r="515" spans="1:9">
      <c r="A515" s="107"/>
      <c r="B515" s="98" t="s">
        <v>329</v>
      </c>
      <c r="C515" s="9" t="s">
        <v>332</v>
      </c>
      <c r="D515" s="10">
        <v>1.5</v>
      </c>
      <c r="E515" s="10">
        <v>0.1</v>
      </c>
      <c r="F515" s="10">
        <v>21</v>
      </c>
      <c r="G515" s="10">
        <v>89</v>
      </c>
      <c r="H515" s="10">
        <v>10</v>
      </c>
      <c r="I515" s="11"/>
    </row>
    <row r="516" spans="1:9">
      <c r="A516" s="135" t="s">
        <v>119</v>
      </c>
      <c r="B516" s="136"/>
      <c r="C516" s="56">
        <v>100</v>
      </c>
      <c r="D516" s="56">
        <f>SUM(D514,)</f>
        <v>1.5</v>
      </c>
      <c r="E516" s="56">
        <f t="shared" ref="E516:H516" si="115">SUM(E514,)</f>
        <v>0.1</v>
      </c>
      <c r="F516" s="56">
        <f t="shared" si="115"/>
        <v>21</v>
      </c>
      <c r="G516" s="56">
        <f t="shared" si="115"/>
        <v>89</v>
      </c>
      <c r="H516" s="56">
        <f t="shared" si="115"/>
        <v>10</v>
      </c>
      <c r="I516" s="37"/>
    </row>
    <row r="517" spans="1:9" ht="29.25" customHeight="1">
      <c r="A517" s="6" t="s">
        <v>114</v>
      </c>
      <c r="B517" s="97" t="s">
        <v>868</v>
      </c>
      <c r="C517" s="7" t="s">
        <v>138</v>
      </c>
      <c r="D517" s="7">
        <f>SUM(D518:D524)</f>
        <v>0.98999999999999988</v>
      </c>
      <c r="E517" s="7">
        <f t="shared" ref="E517:H517" si="116">SUM(E518:E524)</f>
        <v>3.5599999999999996</v>
      </c>
      <c r="F517" s="7">
        <f t="shared" si="116"/>
        <v>3.95</v>
      </c>
      <c r="G517" s="7">
        <f t="shared" si="116"/>
        <v>52.360000000000007</v>
      </c>
      <c r="H517" s="7">
        <f t="shared" si="116"/>
        <v>35.1</v>
      </c>
      <c r="I517" s="8" t="s">
        <v>25</v>
      </c>
    </row>
    <row r="518" spans="1:9">
      <c r="A518" s="107"/>
      <c r="B518" s="98" t="s">
        <v>188</v>
      </c>
      <c r="C518" s="35" t="s">
        <v>884</v>
      </c>
      <c r="D518" s="19">
        <v>0.73</v>
      </c>
      <c r="E518" s="19">
        <v>0.04</v>
      </c>
      <c r="F518" s="19">
        <v>1.9</v>
      </c>
      <c r="G518" s="19">
        <v>11.34</v>
      </c>
      <c r="H518" s="19">
        <v>18.225000000000001</v>
      </c>
      <c r="I518" s="20"/>
    </row>
    <row r="519" spans="1:9">
      <c r="A519" s="107"/>
      <c r="B519" s="98" t="s">
        <v>153</v>
      </c>
      <c r="C519" s="35" t="s">
        <v>883</v>
      </c>
      <c r="D519" s="19">
        <v>0.1</v>
      </c>
      <c r="E519" s="19">
        <v>0.01</v>
      </c>
      <c r="F519" s="19">
        <v>0.52</v>
      </c>
      <c r="G519" s="19">
        <v>2.62</v>
      </c>
      <c r="H519" s="19">
        <v>0.375</v>
      </c>
      <c r="I519" s="20"/>
    </row>
    <row r="520" spans="1:9">
      <c r="A520" s="107"/>
      <c r="B520" s="98" t="s">
        <v>256</v>
      </c>
      <c r="C520" s="35" t="s">
        <v>361</v>
      </c>
      <c r="D520" s="19">
        <v>0</v>
      </c>
      <c r="E520" s="19">
        <v>3.5</v>
      </c>
      <c r="F520" s="19">
        <v>0</v>
      </c>
      <c r="G520" s="19">
        <v>31.46</v>
      </c>
      <c r="H520" s="19">
        <v>0</v>
      </c>
      <c r="I520" s="20"/>
    </row>
    <row r="521" spans="1:9" ht="16.5" customHeight="1">
      <c r="A521" s="107"/>
      <c r="B521" s="98" t="s">
        <v>101</v>
      </c>
      <c r="C521" s="35" t="s">
        <v>535</v>
      </c>
      <c r="D521" s="19">
        <v>0</v>
      </c>
      <c r="E521" s="19">
        <v>0</v>
      </c>
      <c r="F521" s="19">
        <v>0</v>
      </c>
      <c r="G521" s="19">
        <v>0</v>
      </c>
      <c r="H521" s="19">
        <v>0</v>
      </c>
      <c r="I521" s="20"/>
    </row>
    <row r="522" spans="1:9">
      <c r="A522" s="107"/>
      <c r="B522" s="98" t="s">
        <v>102</v>
      </c>
      <c r="C522" s="35" t="s">
        <v>363</v>
      </c>
      <c r="D522" s="19">
        <v>0</v>
      </c>
      <c r="E522" s="19">
        <v>0</v>
      </c>
      <c r="F522" s="19">
        <v>1</v>
      </c>
      <c r="G522" s="19">
        <v>3.99</v>
      </c>
      <c r="H522" s="19">
        <v>0</v>
      </c>
      <c r="I522" s="20"/>
    </row>
    <row r="523" spans="1:9">
      <c r="A523" s="107"/>
      <c r="B523" s="98" t="s">
        <v>157</v>
      </c>
      <c r="C523" s="35" t="s">
        <v>364</v>
      </c>
      <c r="D523" s="19">
        <v>0.06</v>
      </c>
      <c r="E523" s="19">
        <v>0</v>
      </c>
      <c r="F523" s="19">
        <v>0.16</v>
      </c>
      <c r="G523" s="19">
        <v>1</v>
      </c>
      <c r="H523" s="19">
        <v>1.5</v>
      </c>
      <c r="I523" s="20"/>
    </row>
    <row r="524" spans="1:9">
      <c r="A524" s="107"/>
      <c r="B524" s="98" t="s">
        <v>870</v>
      </c>
      <c r="C524" s="35" t="s">
        <v>882</v>
      </c>
      <c r="D524" s="19">
        <v>0.1</v>
      </c>
      <c r="E524" s="19">
        <v>0.01</v>
      </c>
      <c r="F524" s="19">
        <v>0.37</v>
      </c>
      <c r="G524" s="19">
        <v>1.95</v>
      </c>
      <c r="H524" s="19">
        <v>15</v>
      </c>
      <c r="I524" s="20"/>
    </row>
    <row r="525" spans="1:9">
      <c r="A525" s="6" t="s">
        <v>114</v>
      </c>
      <c r="B525" s="97" t="s">
        <v>810</v>
      </c>
      <c r="C525" s="7" t="s">
        <v>374</v>
      </c>
      <c r="D525" s="7">
        <f>SUM(D526:D532)</f>
        <v>7.6099999999999994</v>
      </c>
      <c r="E525" s="7">
        <f t="shared" ref="E525:H525" si="117">SUM(E526:E532)</f>
        <v>0.56000000000000005</v>
      </c>
      <c r="F525" s="7">
        <f t="shared" si="117"/>
        <v>11.08</v>
      </c>
      <c r="G525" s="7">
        <f t="shared" si="117"/>
        <v>79.88</v>
      </c>
      <c r="H525" s="7">
        <f t="shared" si="117"/>
        <v>9.4160000000000004</v>
      </c>
      <c r="I525" s="8" t="s">
        <v>811</v>
      </c>
    </row>
    <row r="526" spans="1:9">
      <c r="A526" s="107"/>
      <c r="B526" s="98" t="s">
        <v>190</v>
      </c>
      <c r="C526" s="9" t="s">
        <v>602</v>
      </c>
      <c r="D526" s="10">
        <v>0.84</v>
      </c>
      <c r="E526" s="10">
        <v>0.17</v>
      </c>
      <c r="F526" s="10">
        <v>6.85</v>
      </c>
      <c r="G526" s="10">
        <v>32.340000000000003</v>
      </c>
      <c r="H526" s="10">
        <v>8.4</v>
      </c>
      <c r="I526" s="11"/>
    </row>
    <row r="527" spans="1:9">
      <c r="A527" s="107"/>
      <c r="B527" s="98" t="s">
        <v>388</v>
      </c>
      <c r="C527" s="9" t="s">
        <v>814</v>
      </c>
      <c r="D527" s="10">
        <v>6.02</v>
      </c>
      <c r="E527" s="10">
        <v>0.23</v>
      </c>
      <c r="F527" s="10">
        <v>0</v>
      </c>
      <c r="G527" s="10">
        <v>25.94</v>
      </c>
      <c r="H527" s="10">
        <v>0.376</v>
      </c>
      <c r="I527" s="11"/>
    </row>
    <row r="528" spans="1:9">
      <c r="A528" s="107"/>
      <c r="B528" s="98" t="s">
        <v>153</v>
      </c>
      <c r="C528" s="9" t="s">
        <v>154</v>
      </c>
      <c r="D528" s="10">
        <v>0.17</v>
      </c>
      <c r="E528" s="10">
        <v>0.01</v>
      </c>
      <c r="F528" s="10">
        <v>0.88</v>
      </c>
      <c r="G528" s="10">
        <v>4.4800000000000004</v>
      </c>
      <c r="H528" s="10">
        <v>0.64</v>
      </c>
      <c r="I528" s="11"/>
    </row>
    <row r="529" spans="1:9">
      <c r="A529" s="107"/>
      <c r="B529" s="98" t="s">
        <v>157</v>
      </c>
      <c r="C529" s="9" t="s">
        <v>376</v>
      </c>
      <c r="D529" s="10">
        <v>0.12</v>
      </c>
      <c r="E529" s="10">
        <v>0.02</v>
      </c>
      <c r="F529" s="10">
        <v>0.69</v>
      </c>
      <c r="G529" s="10">
        <v>3.44</v>
      </c>
      <c r="H529" s="10">
        <v>0</v>
      </c>
      <c r="I529" s="11"/>
    </row>
    <row r="530" spans="1:9">
      <c r="A530" s="107"/>
      <c r="B530" s="98" t="s">
        <v>104</v>
      </c>
      <c r="C530" s="9" t="s">
        <v>377</v>
      </c>
      <c r="D530" s="10">
        <v>0</v>
      </c>
      <c r="E530" s="10">
        <v>0</v>
      </c>
      <c r="F530" s="10">
        <v>0</v>
      </c>
      <c r="G530" s="10">
        <v>0</v>
      </c>
      <c r="H530" s="10">
        <v>0</v>
      </c>
      <c r="I530" s="11"/>
    </row>
    <row r="531" spans="1:9" ht="18" customHeight="1">
      <c r="A531" s="107"/>
      <c r="B531" s="98" t="s">
        <v>101</v>
      </c>
      <c r="C531" s="9" t="s">
        <v>378</v>
      </c>
      <c r="D531" s="10">
        <v>0</v>
      </c>
      <c r="E531" s="10">
        <v>0</v>
      </c>
      <c r="F531" s="10">
        <v>0</v>
      </c>
      <c r="G531" s="10">
        <v>0</v>
      </c>
      <c r="H531" s="10">
        <v>0</v>
      </c>
      <c r="I531" s="11"/>
    </row>
    <row r="532" spans="1:9">
      <c r="A532" s="107"/>
      <c r="B532" s="98" t="s">
        <v>603</v>
      </c>
      <c r="C532" s="9" t="s">
        <v>391</v>
      </c>
      <c r="D532" s="10">
        <v>0.46</v>
      </c>
      <c r="E532" s="10">
        <v>0.13</v>
      </c>
      <c r="F532" s="10">
        <v>2.66</v>
      </c>
      <c r="G532" s="10">
        <v>13.68</v>
      </c>
      <c r="H532" s="10">
        <v>0</v>
      </c>
      <c r="I532" s="11"/>
    </row>
    <row r="533" spans="1:9" ht="34.5" customHeight="1">
      <c r="A533" s="6" t="s">
        <v>114</v>
      </c>
      <c r="B533" s="97" t="s">
        <v>867</v>
      </c>
      <c r="C533" s="7" t="s">
        <v>151</v>
      </c>
      <c r="D533" s="7">
        <f>SUM(D534:D542)</f>
        <v>15.550000000000002</v>
      </c>
      <c r="E533" s="7">
        <f t="shared" ref="E533:H533" si="118">SUM(E534:E542)</f>
        <v>16.04</v>
      </c>
      <c r="F533" s="7">
        <f t="shared" si="118"/>
        <v>4</v>
      </c>
      <c r="G533" s="7">
        <f t="shared" si="118"/>
        <v>222.84</v>
      </c>
      <c r="H533" s="7">
        <f t="shared" si="118"/>
        <v>0.95800000000000007</v>
      </c>
      <c r="I533" s="8" t="s">
        <v>866</v>
      </c>
    </row>
    <row r="534" spans="1:9">
      <c r="A534" s="107"/>
      <c r="B534" s="98" t="s">
        <v>153</v>
      </c>
      <c r="C534" s="35" t="s">
        <v>886</v>
      </c>
      <c r="D534" s="19">
        <v>0.21</v>
      </c>
      <c r="E534" s="19">
        <v>0.02</v>
      </c>
      <c r="F534" s="19">
        <v>1.1000000000000001</v>
      </c>
      <c r="G534" s="19">
        <v>5.6</v>
      </c>
      <c r="H534" s="19">
        <v>0.8</v>
      </c>
      <c r="I534" s="20"/>
    </row>
    <row r="535" spans="1:9">
      <c r="A535" s="107"/>
      <c r="B535" s="98" t="s">
        <v>155</v>
      </c>
      <c r="C535" s="35" t="s">
        <v>885</v>
      </c>
      <c r="D535" s="19">
        <v>14.55</v>
      </c>
      <c r="E535" s="19">
        <v>12.52</v>
      </c>
      <c r="F535" s="19">
        <v>0</v>
      </c>
      <c r="G535" s="19">
        <v>170.56</v>
      </c>
      <c r="H535" s="19">
        <v>0</v>
      </c>
      <c r="I535" s="20"/>
    </row>
    <row r="536" spans="1:9">
      <c r="A536" s="107"/>
      <c r="B536" s="98" t="s">
        <v>157</v>
      </c>
      <c r="C536" s="35" t="s">
        <v>691</v>
      </c>
      <c r="D536" s="19">
        <v>0.09</v>
      </c>
      <c r="E536" s="19">
        <v>0.01</v>
      </c>
      <c r="F536" s="19">
        <v>0.55000000000000004</v>
      </c>
      <c r="G536" s="19">
        <v>2.76</v>
      </c>
      <c r="H536" s="19">
        <v>0</v>
      </c>
      <c r="I536" s="20"/>
    </row>
    <row r="537" spans="1:9">
      <c r="A537" s="107"/>
      <c r="B537" s="98" t="s">
        <v>159</v>
      </c>
      <c r="C537" s="35" t="s">
        <v>574</v>
      </c>
      <c r="D537" s="19">
        <v>0.22</v>
      </c>
      <c r="E537" s="19">
        <v>0.8</v>
      </c>
      <c r="F537" s="19">
        <v>0.31</v>
      </c>
      <c r="G537" s="19">
        <v>9.52</v>
      </c>
      <c r="H537" s="19">
        <v>0.04</v>
      </c>
      <c r="I537" s="20"/>
    </row>
    <row r="538" spans="1:9">
      <c r="A538" s="107"/>
      <c r="B538" s="98" t="s">
        <v>256</v>
      </c>
      <c r="C538" s="35" t="s">
        <v>160</v>
      </c>
      <c r="D538" s="19">
        <v>0</v>
      </c>
      <c r="E538" s="19">
        <v>2.4</v>
      </c>
      <c r="F538" s="19">
        <v>0</v>
      </c>
      <c r="G538" s="19">
        <v>21.58</v>
      </c>
      <c r="H538" s="19">
        <v>0</v>
      </c>
      <c r="I538" s="20"/>
    </row>
    <row r="539" spans="1:9">
      <c r="A539" s="107"/>
      <c r="B539" s="98" t="s">
        <v>161</v>
      </c>
      <c r="C539" s="35" t="s">
        <v>160</v>
      </c>
      <c r="D539" s="19">
        <v>0.25</v>
      </c>
      <c r="E539" s="19">
        <v>0.03</v>
      </c>
      <c r="F539" s="19">
        <v>1.66</v>
      </c>
      <c r="G539" s="19">
        <v>8.02</v>
      </c>
      <c r="H539" s="19">
        <v>1.4E-2</v>
      </c>
      <c r="I539" s="20"/>
    </row>
    <row r="540" spans="1:9">
      <c r="A540" s="107"/>
      <c r="B540" s="98" t="s">
        <v>103</v>
      </c>
      <c r="C540" s="35" t="s">
        <v>574</v>
      </c>
      <c r="D540" s="19">
        <v>0.23</v>
      </c>
      <c r="E540" s="19">
        <v>0.26</v>
      </c>
      <c r="F540" s="19">
        <v>0.38</v>
      </c>
      <c r="G540" s="19">
        <v>4.8</v>
      </c>
      <c r="H540" s="19">
        <v>0.104</v>
      </c>
      <c r="I540" s="20"/>
    </row>
    <row r="541" spans="1:9">
      <c r="A541" s="107"/>
      <c r="B541" s="98" t="s">
        <v>104</v>
      </c>
      <c r="C541" s="35" t="s">
        <v>574</v>
      </c>
      <c r="D541" s="19">
        <v>0</v>
      </c>
      <c r="E541" s="19">
        <v>0</v>
      </c>
      <c r="F541" s="19">
        <v>0</v>
      </c>
      <c r="G541" s="19">
        <v>0</v>
      </c>
      <c r="H541" s="19">
        <v>0</v>
      </c>
      <c r="I541" s="20"/>
    </row>
    <row r="542" spans="1:9" ht="16.5" customHeight="1">
      <c r="A542" s="107"/>
      <c r="B542" s="98" t="s">
        <v>101</v>
      </c>
      <c r="C542" s="35" t="s">
        <v>164</v>
      </c>
      <c r="D542" s="19">
        <v>0</v>
      </c>
      <c r="E542" s="19">
        <v>0</v>
      </c>
      <c r="F542" s="19">
        <v>0</v>
      </c>
      <c r="G542" s="19">
        <v>0</v>
      </c>
      <c r="H542" s="19">
        <v>0</v>
      </c>
      <c r="I542" s="20"/>
    </row>
    <row r="543" spans="1:9" ht="18" customHeight="1">
      <c r="A543" s="6" t="s">
        <v>114</v>
      </c>
      <c r="B543" s="97" t="s">
        <v>821</v>
      </c>
      <c r="C543" s="7" t="s">
        <v>122</v>
      </c>
      <c r="D543" s="7">
        <f>SUM(D544:D547)</f>
        <v>6.41</v>
      </c>
      <c r="E543" s="7">
        <f t="shared" ref="E543:H543" si="119">SUM(E544:E547)</f>
        <v>4.99</v>
      </c>
      <c r="F543" s="7">
        <f t="shared" si="119"/>
        <v>33.040000000000006</v>
      </c>
      <c r="G543" s="7">
        <f t="shared" si="119"/>
        <v>209.43</v>
      </c>
      <c r="H543" s="7">
        <f t="shared" si="119"/>
        <v>0</v>
      </c>
      <c r="I543" s="8" t="s">
        <v>822</v>
      </c>
    </row>
    <row r="544" spans="1:9">
      <c r="A544" s="107"/>
      <c r="B544" s="98" t="s">
        <v>14</v>
      </c>
      <c r="C544" s="9" t="s">
        <v>827</v>
      </c>
      <c r="D544" s="10">
        <v>7.0000000000000007E-2</v>
      </c>
      <c r="E544" s="10">
        <v>3.2</v>
      </c>
      <c r="F544" s="10">
        <v>0.09</v>
      </c>
      <c r="G544" s="10">
        <v>29.43</v>
      </c>
      <c r="H544" s="10">
        <v>0</v>
      </c>
      <c r="I544" s="11"/>
    </row>
    <row r="545" spans="1:9">
      <c r="A545" s="107"/>
      <c r="B545" s="98" t="s">
        <v>104</v>
      </c>
      <c r="C545" s="9" t="s">
        <v>828</v>
      </c>
      <c r="D545" s="10">
        <v>0</v>
      </c>
      <c r="E545" s="10">
        <v>0</v>
      </c>
      <c r="F545" s="10">
        <v>0</v>
      </c>
      <c r="G545" s="10">
        <v>0</v>
      </c>
      <c r="H545" s="10">
        <v>0</v>
      </c>
      <c r="I545" s="11"/>
    </row>
    <row r="546" spans="1:9" ht="18.75" customHeight="1">
      <c r="A546" s="107"/>
      <c r="B546" s="98" t="s">
        <v>101</v>
      </c>
      <c r="C546" s="9" t="s">
        <v>298</v>
      </c>
      <c r="D546" s="10">
        <v>0</v>
      </c>
      <c r="E546" s="10">
        <v>0</v>
      </c>
      <c r="F546" s="10">
        <v>0</v>
      </c>
      <c r="G546" s="10">
        <v>0</v>
      </c>
      <c r="H546" s="10">
        <v>0</v>
      </c>
      <c r="I546" s="11"/>
    </row>
    <row r="547" spans="1:9">
      <c r="A547" s="107"/>
      <c r="B547" s="98" t="s">
        <v>825</v>
      </c>
      <c r="C547" s="9" t="s">
        <v>829</v>
      </c>
      <c r="D547" s="10">
        <v>6.34</v>
      </c>
      <c r="E547" s="10">
        <v>1.79</v>
      </c>
      <c r="F547" s="10">
        <v>32.950000000000003</v>
      </c>
      <c r="G547" s="10">
        <v>180</v>
      </c>
      <c r="H547" s="10">
        <v>0</v>
      </c>
      <c r="I547" s="11"/>
    </row>
    <row r="548" spans="1:9" ht="18.75" customHeight="1">
      <c r="A548" s="6" t="s">
        <v>114</v>
      </c>
      <c r="B548" s="97" t="s">
        <v>428</v>
      </c>
      <c r="C548" s="7" t="s">
        <v>87</v>
      </c>
      <c r="D548" s="7">
        <f>SUM(D549:D551)</f>
        <v>7.0000000000000007E-2</v>
      </c>
      <c r="E548" s="7">
        <f t="shared" ref="E548:H548" si="120">SUM(E549:E551)</f>
        <v>7.0000000000000007E-2</v>
      </c>
      <c r="F548" s="7">
        <f t="shared" si="120"/>
        <v>8.754999999999999</v>
      </c>
      <c r="G548" s="7">
        <f t="shared" si="120"/>
        <v>36.605000000000004</v>
      </c>
      <c r="H548" s="7">
        <f t="shared" si="120"/>
        <v>28.875</v>
      </c>
      <c r="I548" s="8" t="s">
        <v>429</v>
      </c>
    </row>
    <row r="549" spans="1:9">
      <c r="A549" s="107"/>
      <c r="B549" s="98" t="s">
        <v>104</v>
      </c>
      <c r="C549" s="9" t="s">
        <v>201</v>
      </c>
      <c r="D549" s="10">
        <v>0</v>
      </c>
      <c r="E549" s="10">
        <v>0</v>
      </c>
      <c r="F549" s="10">
        <v>0</v>
      </c>
      <c r="G549" s="10">
        <v>0</v>
      </c>
      <c r="H549" s="10">
        <v>0</v>
      </c>
      <c r="I549" s="11"/>
    </row>
    <row r="550" spans="1:9">
      <c r="A550" s="107"/>
      <c r="B550" s="98" t="s">
        <v>102</v>
      </c>
      <c r="C550" s="44" t="s">
        <v>200</v>
      </c>
      <c r="D550" s="10">
        <v>0</v>
      </c>
      <c r="E550" s="10">
        <v>0</v>
      </c>
      <c r="F550" s="10">
        <v>7.18</v>
      </c>
      <c r="G550" s="10">
        <v>28.73</v>
      </c>
      <c r="H550" s="10">
        <v>0</v>
      </c>
      <c r="I550" s="11"/>
    </row>
    <row r="551" spans="1:9">
      <c r="A551" s="107"/>
      <c r="B551" s="98" t="s">
        <v>430</v>
      </c>
      <c r="C551" s="10" t="s">
        <v>432</v>
      </c>
      <c r="D551" s="10">
        <v>7.0000000000000007E-2</v>
      </c>
      <c r="E551" s="10">
        <v>7.0000000000000007E-2</v>
      </c>
      <c r="F551" s="10">
        <v>1.575</v>
      </c>
      <c r="G551" s="10">
        <v>7.875</v>
      </c>
      <c r="H551" s="10">
        <v>28.875</v>
      </c>
      <c r="I551" s="11"/>
    </row>
    <row r="552" spans="1:9">
      <c r="A552" s="6" t="s">
        <v>114</v>
      </c>
      <c r="B552" s="97" t="s">
        <v>231</v>
      </c>
      <c r="C552" s="7" t="s">
        <v>31</v>
      </c>
      <c r="D552" s="7">
        <f>SUM(D553)</f>
        <v>1.44</v>
      </c>
      <c r="E552" s="7">
        <f t="shared" ref="E552:H552" si="121">SUM(E553)</f>
        <v>0.36</v>
      </c>
      <c r="F552" s="7">
        <f t="shared" si="121"/>
        <v>12.48</v>
      </c>
      <c r="G552" s="7">
        <f t="shared" si="121"/>
        <v>59.4</v>
      </c>
      <c r="H552" s="7">
        <f t="shared" si="121"/>
        <v>0</v>
      </c>
      <c r="I552" s="8" t="s">
        <v>232</v>
      </c>
    </row>
    <row r="553" spans="1:9">
      <c r="A553" s="107"/>
      <c r="B553" s="98" t="s">
        <v>233</v>
      </c>
      <c r="C553" s="9" t="s">
        <v>32</v>
      </c>
      <c r="D553" s="10">
        <v>1.44</v>
      </c>
      <c r="E553" s="10">
        <v>0.36</v>
      </c>
      <c r="F553" s="10">
        <v>12.48</v>
      </c>
      <c r="G553" s="10">
        <v>59.4</v>
      </c>
      <c r="H553" s="10">
        <v>0</v>
      </c>
      <c r="I553" s="11"/>
    </row>
    <row r="554" spans="1:9">
      <c r="A554" s="135" t="s">
        <v>119</v>
      </c>
      <c r="B554" s="136"/>
      <c r="C554" s="56">
        <v>680</v>
      </c>
      <c r="D554" s="56">
        <f>SUM(D517,D525,D533,D543,D548,D552,)</f>
        <v>32.07</v>
      </c>
      <c r="E554" s="56">
        <f t="shared" ref="E554:H554" si="122">SUM(E517,E525,E533,E543,E548,E552,)</f>
        <v>25.58</v>
      </c>
      <c r="F554" s="56">
        <f t="shared" si="122"/>
        <v>73.305000000000007</v>
      </c>
      <c r="G554" s="56">
        <f t="shared" si="122"/>
        <v>660.51499999999999</v>
      </c>
      <c r="H554" s="56">
        <f t="shared" si="122"/>
        <v>74.349000000000004</v>
      </c>
      <c r="I554" s="37"/>
    </row>
    <row r="555" spans="1:9" ht="18" customHeight="1">
      <c r="A555" s="6" t="s">
        <v>242</v>
      </c>
      <c r="B555" s="97" t="s">
        <v>836</v>
      </c>
      <c r="C555" s="7" t="s">
        <v>138</v>
      </c>
      <c r="D555" s="7">
        <f>SUM(D556:D563)</f>
        <v>1.4900000000000002</v>
      </c>
      <c r="E555" s="7">
        <f t="shared" ref="E555:H555" si="123">SUM(E556:E563)</f>
        <v>2.63</v>
      </c>
      <c r="F555" s="7">
        <f t="shared" si="123"/>
        <v>6.3400000000000007</v>
      </c>
      <c r="G555" s="7">
        <f t="shared" si="123"/>
        <v>54.81</v>
      </c>
      <c r="H555" s="7">
        <f t="shared" si="123"/>
        <v>5.0999999999999996</v>
      </c>
      <c r="I555" s="8" t="s">
        <v>16</v>
      </c>
    </row>
    <row r="556" spans="1:9">
      <c r="A556" s="107"/>
      <c r="B556" s="98" t="s">
        <v>190</v>
      </c>
      <c r="C556" s="9" t="s">
        <v>844</v>
      </c>
      <c r="D556" s="10">
        <v>0.32</v>
      </c>
      <c r="E556" s="10">
        <v>0.06</v>
      </c>
      <c r="F556" s="10">
        <v>2.61</v>
      </c>
      <c r="G556" s="10">
        <v>12.32</v>
      </c>
      <c r="H556" s="10">
        <v>3.2</v>
      </c>
      <c r="I556" s="11"/>
    </row>
    <row r="557" spans="1:9">
      <c r="A557" s="107"/>
      <c r="B557" s="98" t="s">
        <v>135</v>
      </c>
      <c r="C557" s="9" t="s">
        <v>845</v>
      </c>
      <c r="D557" s="10">
        <v>0.18</v>
      </c>
      <c r="E557" s="10">
        <v>0.01</v>
      </c>
      <c r="F557" s="10">
        <v>1.06</v>
      </c>
      <c r="G557" s="10">
        <v>5.04</v>
      </c>
      <c r="H557" s="10">
        <v>1.2</v>
      </c>
      <c r="I557" s="11"/>
    </row>
    <row r="558" spans="1:9">
      <c r="A558" s="107"/>
      <c r="B558" s="98" t="s">
        <v>153</v>
      </c>
      <c r="C558" s="9" t="s">
        <v>846</v>
      </c>
      <c r="D558" s="10">
        <v>0.09</v>
      </c>
      <c r="E558" s="10">
        <v>0.01</v>
      </c>
      <c r="F558" s="10">
        <v>0.48</v>
      </c>
      <c r="G558" s="10">
        <v>2.4500000000000002</v>
      </c>
      <c r="H558" s="10">
        <v>0.35</v>
      </c>
      <c r="I558" s="11"/>
    </row>
    <row r="559" spans="1:9">
      <c r="A559" s="107"/>
      <c r="B559" s="98" t="s">
        <v>157</v>
      </c>
      <c r="C559" s="9" t="s">
        <v>847</v>
      </c>
      <c r="D559" s="10">
        <v>0.04</v>
      </c>
      <c r="E559" s="10">
        <v>0</v>
      </c>
      <c r="F559" s="10">
        <v>0.2</v>
      </c>
      <c r="G559" s="10">
        <v>1.02</v>
      </c>
      <c r="H559" s="10">
        <v>0</v>
      </c>
      <c r="I559" s="11"/>
    </row>
    <row r="560" spans="1:9">
      <c r="A560" s="107"/>
      <c r="B560" s="98" t="s">
        <v>256</v>
      </c>
      <c r="C560" s="9" t="s">
        <v>848</v>
      </c>
      <c r="D560" s="10">
        <v>0</v>
      </c>
      <c r="E560" s="10">
        <v>2.5</v>
      </c>
      <c r="F560" s="10">
        <v>0</v>
      </c>
      <c r="G560" s="10">
        <v>22.48</v>
      </c>
      <c r="H560" s="10">
        <v>0</v>
      </c>
      <c r="I560" s="11"/>
    </row>
    <row r="561" spans="1:9" ht="15.75" customHeight="1">
      <c r="A561" s="107"/>
      <c r="B561" s="98" t="s">
        <v>101</v>
      </c>
      <c r="C561" s="9" t="s">
        <v>362</v>
      </c>
      <c r="D561" s="10">
        <v>0</v>
      </c>
      <c r="E561" s="10">
        <v>0</v>
      </c>
      <c r="F561" s="10">
        <v>0</v>
      </c>
      <c r="G561" s="10">
        <v>0</v>
      </c>
      <c r="H561" s="10">
        <v>0</v>
      </c>
      <c r="I561" s="11"/>
    </row>
    <row r="562" spans="1:9" ht="15" customHeight="1">
      <c r="A562" s="107"/>
      <c r="B562" s="98" t="s">
        <v>841</v>
      </c>
      <c r="C562" s="9" t="s">
        <v>849</v>
      </c>
      <c r="D562" s="10">
        <v>0.8</v>
      </c>
      <c r="E562" s="10">
        <v>0.04</v>
      </c>
      <c r="F562" s="10">
        <v>1.87</v>
      </c>
      <c r="G562" s="10">
        <v>10.59</v>
      </c>
      <c r="H562" s="10">
        <v>0</v>
      </c>
      <c r="I562" s="11"/>
    </row>
    <row r="563" spans="1:9">
      <c r="A563" s="107"/>
      <c r="B563" s="98" t="s">
        <v>843</v>
      </c>
      <c r="C563" s="9" t="s">
        <v>846</v>
      </c>
      <c r="D563" s="10">
        <v>0.06</v>
      </c>
      <c r="E563" s="10">
        <v>0.01</v>
      </c>
      <c r="F563" s="10">
        <v>0.12</v>
      </c>
      <c r="G563" s="10">
        <v>0.91</v>
      </c>
      <c r="H563" s="10">
        <v>0.35</v>
      </c>
      <c r="I563" s="11"/>
    </row>
    <row r="564" spans="1:9">
      <c r="A564" s="6" t="s">
        <v>242</v>
      </c>
      <c r="B564" s="97" t="s">
        <v>655</v>
      </c>
      <c r="C564" s="7" t="s">
        <v>87</v>
      </c>
      <c r="D564" s="7">
        <f>SUM(D565:D568)</f>
        <v>0.18</v>
      </c>
      <c r="E564" s="7">
        <f t="shared" ref="E564:H564" si="124">SUM(E565:E568)</f>
        <v>0.04</v>
      </c>
      <c r="F564" s="7">
        <f t="shared" si="124"/>
        <v>8.34</v>
      </c>
      <c r="G564" s="7">
        <f t="shared" si="124"/>
        <v>35.809999999999995</v>
      </c>
      <c r="H564" s="7">
        <f t="shared" si="124"/>
        <v>3.294</v>
      </c>
      <c r="I564" s="8" t="s">
        <v>656</v>
      </c>
    </row>
    <row r="565" spans="1:9">
      <c r="A565" s="107"/>
      <c r="B565" s="98" t="s">
        <v>552</v>
      </c>
      <c r="C565" s="9" t="s">
        <v>553</v>
      </c>
      <c r="D565" s="10">
        <v>0.11</v>
      </c>
      <c r="E565" s="10">
        <v>0.03</v>
      </c>
      <c r="F565" s="10">
        <v>0.02</v>
      </c>
      <c r="G565" s="10">
        <v>0.76</v>
      </c>
      <c r="H565" s="10">
        <v>5.3999999999999999E-2</v>
      </c>
      <c r="I565" s="11"/>
    </row>
    <row r="566" spans="1:9">
      <c r="A566" s="107"/>
      <c r="B566" s="98" t="s">
        <v>104</v>
      </c>
      <c r="C566" s="9" t="s">
        <v>660</v>
      </c>
      <c r="D566" s="10">
        <v>0</v>
      </c>
      <c r="E566" s="10">
        <v>0</v>
      </c>
      <c r="F566" s="10">
        <v>0</v>
      </c>
      <c r="G566" s="10">
        <v>0</v>
      </c>
      <c r="H566" s="10">
        <v>0</v>
      </c>
      <c r="I566" s="11"/>
    </row>
    <row r="567" spans="1:9">
      <c r="A567" s="107"/>
      <c r="B567" s="98" t="s">
        <v>102</v>
      </c>
      <c r="C567" s="10" t="s">
        <v>309</v>
      </c>
      <c r="D567" s="10">
        <v>0</v>
      </c>
      <c r="E567" s="10">
        <v>0</v>
      </c>
      <c r="F567" s="10">
        <v>8.08</v>
      </c>
      <c r="G567" s="10">
        <v>32.299999999999997</v>
      </c>
      <c r="H567" s="10">
        <v>0</v>
      </c>
      <c r="I567" s="11"/>
    </row>
    <row r="568" spans="1:9">
      <c r="A568" s="107"/>
      <c r="B568" s="98" t="s">
        <v>658</v>
      </c>
      <c r="C568" s="9" t="s">
        <v>661</v>
      </c>
      <c r="D568" s="10">
        <v>7.0000000000000007E-2</v>
      </c>
      <c r="E568" s="10">
        <v>0.01</v>
      </c>
      <c r="F568" s="10">
        <v>0.24</v>
      </c>
      <c r="G568" s="10">
        <v>2.75</v>
      </c>
      <c r="H568" s="10">
        <v>3.24</v>
      </c>
      <c r="I568" s="11"/>
    </row>
    <row r="569" spans="1:9">
      <c r="A569" s="6" t="s">
        <v>242</v>
      </c>
      <c r="B569" s="97" t="s">
        <v>23</v>
      </c>
      <c r="C569" s="7" t="s">
        <v>31</v>
      </c>
      <c r="D569" s="7">
        <f>SUM(D570)</f>
        <v>2.64</v>
      </c>
      <c r="E569" s="7">
        <f t="shared" ref="E569:H569" si="125">SUM(E570)</f>
        <v>0.36</v>
      </c>
      <c r="F569" s="7">
        <f t="shared" si="125"/>
        <v>15.2</v>
      </c>
      <c r="G569" s="7">
        <f t="shared" si="125"/>
        <v>79.599999999999994</v>
      </c>
      <c r="H569" s="7">
        <f t="shared" si="125"/>
        <v>0</v>
      </c>
      <c r="I569" s="8" t="s">
        <v>25</v>
      </c>
    </row>
    <row r="570" spans="1:9" ht="15.75" thickBot="1">
      <c r="A570" s="108"/>
      <c r="B570" s="99" t="s">
        <v>26</v>
      </c>
      <c r="C570" s="45" t="s">
        <v>32</v>
      </c>
      <c r="D570" s="46">
        <v>2.64</v>
      </c>
      <c r="E570" s="46">
        <v>0.36</v>
      </c>
      <c r="F570" s="46">
        <v>15.2</v>
      </c>
      <c r="G570" s="46">
        <v>79.599999999999994</v>
      </c>
      <c r="H570" s="46">
        <v>0</v>
      </c>
      <c r="I570" s="47"/>
    </row>
    <row r="571" spans="1:9">
      <c r="A571" s="137" t="s">
        <v>119</v>
      </c>
      <c r="B571" s="138"/>
      <c r="C571" s="54">
        <v>270</v>
      </c>
      <c r="D571" s="54">
        <f>SUM(D555,D564,D569,)</f>
        <v>4.3100000000000005</v>
      </c>
      <c r="E571" s="54">
        <f t="shared" ref="E571:H571" si="126">SUM(E555,E564,E569,)</f>
        <v>3.03</v>
      </c>
      <c r="F571" s="54">
        <f t="shared" si="126"/>
        <v>29.88</v>
      </c>
      <c r="G571" s="54">
        <f t="shared" si="126"/>
        <v>170.22</v>
      </c>
      <c r="H571" s="54">
        <f t="shared" si="126"/>
        <v>8.3940000000000001</v>
      </c>
      <c r="I571" s="49"/>
    </row>
    <row r="572" spans="1:9" ht="16.5" thickBot="1">
      <c r="A572" s="139" t="s">
        <v>282</v>
      </c>
      <c r="B572" s="140"/>
      <c r="C572" s="55">
        <f>SUM(C513,C516,C554,C571,)</f>
        <v>1442</v>
      </c>
      <c r="D572" s="55">
        <f t="shared" ref="D572:H572" si="127">SUM(D513,D516,D554,D571,)</f>
        <v>57.120000000000005</v>
      </c>
      <c r="E572" s="55">
        <f t="shared" si="127"/>
        <v>52.39</v>
      </c>
      <c r="F572" s="55">
        <f t="shared" si="127"/>
        <v>159.285</v>
      </c>
      <c r="G572" s="55">
        <f t="shared" si="127"/>
        <v>1357.175</v>
      </c>
      <c r="H572" s="55">
        <f t="shared" si="127"/>
        <v>95.738000000000014</v>
      </c>
      <c r="I572" s="51"/>
    </row>
    <row r="574" spans="1:9" s="95" customFormat="1">
      <c r="A574" s="100"/>
      <c r="B574" s="100"/>
    </row>
    <row r="575" spans="1:9" s="95" customFormat="1">
      <c r="A575" s="100"/>
      <c r="B575" s="100"/>
    </row>
    <row r="576" spans="1:9" s="95" customFormat="1">
      <c r="A576" s="100"/>
      <c r="B576" s="100"/>
    </row>
    <row r="577" spans="1:2" s="95" customFormat="1">
      <c r="A577" s="100"/>
      <c r="B577" s="100"/>
    </row>
    <row r="578" spans="1:2" s="95" customFormat="1">
      <c r="A578" s="100"/>
      <c r="B578" s="100"/>
    </row>
    <row r="579" spans="1:2" s="95" customFormat="1">
      <c r="A579" s="100"/>
      <c r="B579" s="100"/>
    </row>
    <row r="580" spans="1:2" s="95" customFormat="1">
      <c r="A580" s="100"/>
      <c r="B580" s="100"/>
    </row>
    <row r="581" spans="1:2" s="95" customFormat="1">
      <c r="A581" s="100"/>
      <c r="B581" s="100"/>
    </row>
    <row r="582" spans="1:2" s="95" customFormat="1">
      <c r="A582" s="100"/>
      <c r="B582" s="100"/>
    </row>
    <row r="583" spans="1:2" s="95" customFormat="1">
      <c r="A583" s="100"/>
      <c r="B583" s="100"/>
    </row>
    <row r="584" spans="1:2" s="95" customFormat="1">
      <c r="A584" s="100"/>
      <c r="B584" s="100"/>
    </row>
    <row r="585" spans="1:2" s="95" customFormat="1">
      <c r="A585" s="100"/>
      <c r="B585" s="100"/>
    </row>
    <row r="586" spans="1:2" s="95" customFormat="1">
      <c r="A586" s="100"/>
      <c r="B586" s="100"/>
    </row>
    <row r="587" spans="1:2" s="95" customFormat="1">
      <c r="A587" s="100"/>
      <c r="B587" s="100"/>
    </row>
    <row r="588" spans="1:2" s="95" customFormat="1">
      <c r="A588" s="100"/>
      <c r="B588" s="100"/>
    </row>
    <row r="589" spans="1:2" s="95" customFormat="1">
      <c r="A589" s="100"/>
      <c r="B589" s="100"/>
    </row>
    <row r="590" spans="1:2" s="95" customFormat="1">
      <c r="A590" s="100"/>
      <c r="B590" s="100"/>
    </row>
    <row r="591" spans="1:2" s="95" customFormat="1">
      <c r="A591" s="100"/>
      <c r="B591" s="100"/>
    </row>
    <row r="592" spans="1:2" s="95" customFormat="1">
      <c r="A592" s="100"/>
      <c r="B592" s="100"/>
    </row>
    <row r="593" spans="1:9" s="95" customFormat="1">
      <c r="A593" s="100"/>
      <c r="B593" s="100"/>
    </row>
    <row r="594" spans="1:9" s="95" customFormat="1">
      <c r="A594" s="100"/>
      <c r="B594" s="100"/>
    </row>
    <row r="595" spans="1:9" s="95" customFormat="1">
      <c r="A595" s="100"/>
      <c r="B595" s="100"/>
    </row>
    <row r="596" spans="1:9" s="95" customFormat="1">
      <c r="A596" s="100"/>
      <c r="B596" s="100"/>
    </row>
    <row r="597" spans="1:9" s="95" customFormat="1">
      <c r="A597" s="100"/>
      <c r="B597" s="100"/>
    </row>
    <row r="598" spans="1:9" s="95" customFormat="1">
      <c r="A598" s="100"/>
      <c r="B598" s="100"/>
    </row>
    <row r="599" spans="1:9" s="95" customFormat="1">
      <c r="A599" s="100"/>
      <c r="B599" s="100"/>
    </row>
    <row r="600" spans="1:9" s="95" customFormat="1">
      <c r="A600" s="100"/>
      <c r="B600" s="100"/>
    </row>
    <row r="601" spans="1:9" s="95" customFormat="1">
      <c r="A601" s="100"/>
      <c r="B601" s="100"/>
    </row>
    <row r="602" spans="1:9" s="95" customFormat="1">
      <c r="A602" s="100"/>
      <c r="B602" s="100"/>
    </row>
    <row r="603" spans="1:9" s="95" customFormat="1">
      <c r="A603" s="100"/>
      <c r="B603" s="100"/>
    </row>
    <row r="605" spans="1:9" ht="15.75" thickBot="1"/>
    <row r="606" spans="1:9">
      <c r="A606" s="150" t="s">
        <v>2</v>
      </c>
      <c r="B606" s="152" t="s">
        <v>3</v>
      </c>
      <c r="C606" s="154" t="s">
        <v>4</v>
      </c>
      <c r="D606" s="122" t="s">
        <v>5</v>
      </c>
      <c r="E606" s="122"/>
      <c r="F606" s="122"/>
      <c r="G606" s="122" t="s">
        <v>6</v>
      </c>
      <c r="H606" s="144" t="s">
        <v>7</v>
      </c>
      <c r="I606" s="146" t="s">
        <v>8</v>
      </c>
    </row>
    <row r="607" spans="1:9" ht="15.75" thickBot="1">
      <c r="A607" s="151"/>
      <c r="B607" s="153"/>
      <c r="C607" s="155"/>
      <c r="D607" s="57" t="s">
        <v>9</v>
      </c>
      <c r="E607" s="57" t="s">
        <v>10</v>
      </c>
      <c r="F607" s="57" t="s">
        <v>11</v>
      </c>
      <c r="G607" s="143"/>
      <c r="H607" s="145"/>
      <c r="I607" s="147"/>
    </row>
    <row r="608" spans="1:9">
      <c r="A608" s="137" t="s">
        <v>897</v>
      </c>
      <c r="B608" s="148"/>
      <c r="C608" s="148"/>
      <c r="D608" s="148"/>
      <c r="E608" s="148"/>
      <c r="F608" s="148"/>
      <c r="G608" s="148"/>
      <c r="H608" s="148"/>
      <c r="I608" s="149"/>
    </row>
    <row r="609" spans="1:9">
      <c r="A609" s="6" t="s">
        <v>13</v>
      </c>
      <c r="B609" s="97" t="s">
        <v>14</v>
      </c>
      <c r="C609" s="7" t="s">
        <v>29</v>
      </c>
      <c r="D609" s="7">
        <f>SUM(D610)</f>
        <v>0.09</v>
      </c>
      <c r="E609" s="7">
        <f t="shared" ref="E609:H609" si="128">SUM(E610)</f>
        <v>4.3</v>
      </c>
      <c r="F609" s="7">
        <f t="shared" si="128"/>
        <v>0.12</v>
      </c>
      <c r="G609" s="7">
        <f t="shared" si="128"/>
        <v>39.619999999999997</v>
      </c>
      <c r="H609" s="7">
        <f t="shared" si="128"/>
        <v>0</v>
      </c>
      <c r="I609" s="8" t="s">
        <v>16</v>
      </c>
    </row>
    <row r="610" spans="1:9">
      <c r="A610" s="107"/>
      <c r="B610" s="98" t="s">
        <v>14</v>
      </c>
      <c r="C610" s="9" t="s">
        <v>30</v>
      </c>
      <c r="D610" s="10">
        <v>0.09</v>
      </c>
      <c r="E610" s="10">
        <v>4.3</v>
      </c>
      <c r="F610" s="10">
        <v>0.12</v>
      </c>
      <c r="G610" s="10">
        <v>39.619999999999997</v>
      </c>
      <c r="H610" s="10">
        <v>0</v>
      </c>
      <c r="I610" s="11"/>
    </row>
    <row r="611" spans="1:9">
      <c r="A611" s="6" t="s">
        <v>13</v>
      </c>
      <c r="B611" s="97" t="s">
        <v>23</v>
      </c>
      <c r="C611" s="7" t="s">
        <v>31</v>
      </c>
      <c r="D611" s="7">
        <f>SUM(D612)</f>
        <v>2.64</v>
      </c>
      <c r="E611" s="7">
        <f t="shared" ref="E611:H611" si="129">SUM(E612)</f>
        <v>0.36</v>
      </c>
      <c r="F611" s="7">
        <f t="shared" si="129"/>
        <v>15.2</v>
      </c>
      <c r="G611" s="7">
        <f t="shared" si="129"/>
        <v>79.599999999999994</v>
      </c>
      <c r="H611" s="7">
        <f t="shared" si="129"/>
        <v>0</v>
      </c>
      <c r="I611" s="8" t="s">
        <v>25</v>
      </c>
    </row>
    <row r="612" spans="1:9">
      <c r="A612" s="107"/>
      <c r="B612" s="98" t="s">
        <v>26</v>
      </c>
      <c r="C612" s="9" t="s">
        <v>32</v>
      </c>
      <c r="D612" s="10">
        <v>2.64</v>
      </c>
      <c r="E612" s="10">
        <v>0.36</v>
      </c>
      <c r="F612" s="10">
        <v>15.2</v>
      </c>
      <c r="G612" s="10">
        <v>79.599999999999994</v>
      </c>
      <c r="H612" s="10">
        <v>0</v>
      </c>
      <c r="I612" s="11"/>
    </row>
    <row r="613" spans="1:9" ht="16.5" customHeight="1">
      <c r="A613" s="6" t="s">
        <v>13</v>
      </c>
      <c r="B613" s="97" t="s">
        <v>887</v>
      </c>
      <c r="C613" s="7" t="s">
        <v>87</v>
      </c>
      <c r="D613" s="7">
        <f>SUM(D614:D619)</f>
        <v>3.4699999999999998</v>
      </c>
      <c r="E613" s="7">
        <f t="shared" ref="E613:H613" si="130">SUM(E614:E619)</f>
        <v>4.29</v>
      </c>
      <c r="F613" s="7">
        <f t="shared" si="130"/>
        <v>17.149999999999999</v>
      </c>
      <c r="G613" s="7">
        <f t="shared" si="130"/>
        <v>121.69</v>
      </c>
      <c r="H613" s="7">
        <f t="shared" si="130"/>
        <v>0.74</v>
      </c>
      <c r="I613" s="8" t="s">
        <v>888</v>
      </c>
    </row>
    <row r="614" spans="1:9">
      <c r="A614" s="107"/>
      <c r="B614" s="98" t="s">
        <v>565</v>
      </c>
      <c r="C614" s="9" t="s">
        <v>889</v>
      </c>
      <c r="D614" s="10">
        <v>1.77</v>
      </c>
      <c r="E614" s="10">
        <v>0.17</v>
      </c>
      <c r="F614" s="10">
        <v>12.16</v>
      </c>
      <c r="G614" s="10">
        <v>57.36</v>
      </c>
      <c r="H614" s="10">
        <v>0</v>
      </c>
      <c r="I614" s="11"/>
    </row>
    <row r="615" spans="1:9">
      <c r="A615" s="107"/>
      <c r="B615" s="98" t="s">
        <v>534</v>
      </c>
      <c r="C615" s="9" t="s">
        <v>111</v>
      </c>
      <c r="D615" s="10">
        <v>0</v>
      </c>
      <c r="E615" s="10">
        <v>0</v>
      </c>
      <c r="F615" s="10">
        <v>0</v>
      </c>
      <c r="G615" s="10">
        <v>0</v>
      </c>
      <c r="H615" s="10">
        <v>0</v>
      </c>
      <c r="I615" s="11"/>
    </row>
    <row r="616" spans="1:9">
      <c r="A616" s="107"/>
      <c r="B616" s="98" t="s">
        <v>14</v>
      </c>
      <c r="C616" s="9" t="s">
        <v>890</v>
      </c>
      <c r="D616" s="10">
        <v>0.05</v>
      </c>
      <c r="E616" s="10">
        <v>2.2999999999999998</v>
      </c>
      <c r="F616" s="10">
        <v>0.06</v>
      </c>
      <c r="G616" s="10">
        <v>21.19</v>
      </c>
      <c r="H616" s="10">
        <v>0</v>
      </c>
      <c r="I616" s="11"/>
    </row>
    <row r="617" spans="1:9">
      <c r="A617" s="107"/>
      <c r="B617" s="98" t="s">
        <v>103</v>
      </c>
      <c r="C617" s="9" t="s">
        <v>891</v>
      </c>
      <c r="D617" s="10">
        <v>1.65</v>
      </c>
      <c r="E617" s="10">
        <v>1.82</v>
      </c>
      <c r="F617" s="10">
        <v>2.68</v>
      </c>
      <c r="G617" s="10">
        <v>34.159999999999997</v>
      </c>
      <c r="H617" s="10">
        <v>0.74</v>
      </c>
      <c r="I617" s="11"/>
    </row>
    <row r="618" spans="1:9">
      <c r="A618" s="107"/>
      <c r="B618" s="98" t="s">
        <v>104</v>
      </c>
      <c r="C618" s="9" t="s">
        <v>892</v>
      </c>
      <c r="D618" s="10">
        <v>0</v>
      </c>
      <c r="E618" s="10">
        <v>0</v>
      </c>
      <c r="F618" s="10">
        <v>0</v>
      </c>
      <c r="G618" s="10">
        <v>0</v>
      </c>
      <c r="H618" s="10">
        <v>0</v>
      </c>
      <c r="I618" s="11"/>
    </row>
    <row r="619" spans="1:9">
      <c r="A619" s="107"/>
      <c r="B619" s="98" t="s">
        <v>102</v>
      </c>
      <c r="C619" s="9" t="s">
        <v>893</v>
      </c>
      <c r="D619" s="10">
        <v>0</v>
      </c>
      <c r="E619" s="10">
        <v>0</v>
      </c>
      <c r="F619" s="10">
        <v>2.25</v>
      </c>
      <c r="G619" s="10">
        <v>8.98</v>
      </c>
      <c r="H619" s="10">
        <v>0</v>
      </c>
      <c r="I619" s="11"/>
    </row>
    <row r="620" spans="1:9">
      <c r="A620" s="6" t="s">
        <v>13</v>
      </c>
      <c r="B620" s="97" t="s">
        <v>72</v>
      </c>
      <c r="C620" s="7" t="s">
        <v>87</v>
      </c>
      <c r="D620" s="7">
        <f>SUM(D621:D624)</f>
        <v>3.79</v>
      </c>
      <c r="E620" s="7">
        <f t="shared" ref="E620:H620" si="131">SUM(E621:E624)</f>
        <v>4.1500000000000004</v>
      </c>
      <c r="F620" s="7">
        <f t="shared" si="131"/>
        <v>11.76</v>
      </c>
      <c r="G620" s="7">
        <f t="shared" si="131"/>
        <v>100.57</v>
      </c>
      <c r="H620" s="7">
        <f t="shared" si="131"/>
        <v>0.66</v>
      </c>
      <c r="I620" s="8" t="s">
        <v>74</v>
      </c>
    </row>
    <row r="621" spans="1:9">
      <c r="A621" s="107"/>
      <c r="B621" s="98" t="s">
        <v>75</v>
      </c>
      <c r="C621" s="9" t="s">
        <v>83</v>
      </c>
      <c r="D621" s="10">
        <v>0</v>
      </c>
      <c r="E621" s="10">
        <v>0</v>
      </c>
      <c r="F621" s="10">
        <v>0</v>
      </c>
      <c r="G621" s="10">
        <v>0</v>
      </c>
      <c r="H621" s="10">
        <v>0</v>
      </c>
      <c r="I621" s="11"/>
    </row>
    <row r="622" spans="1:9">
      <c r="A622" s="107"/>
      <c r="B622" s="98" t="s">
        <v>77</v>
      </c>
      <c r="C622" s="9" t="s">
        <v>84</v>
      </c>
      <c r="D622" s="10">
        <v>0.49</v>
      </c>
      <c r="E622" s="10">
        <v>0.3</v>
      </c>
      <c r="F622" s="10">
        <v>0.2</v>
      </c>
      <c r="G622" s="10">
        <v>5.77</v>
      </c>
      <c r="H622" s="10">
        <v>0</v>
      </c>
      <c r="I622" s="11"/>
    </row>
    <row r="623" spans="1:9" ht="16.5" customHeight="1">
      <c r="A623" s="107"/>
      <c r="B623" s="98" t="s">
        <v>79</v>
      </c>
      <c r="C623" s="9" t="s">
        <v>85</v>
      </c>
      <c r="D623" s="10">
        <v>3.3</v>
      </c>
      <c r="E623" s="10">
        <v>3.85</v>
      </c>
      <c r="F623" s="10">
        <v>5.17</v>
      </c>
      <c r="G623" s="10">
        <v>69.3</v>
      </c>
      <c r="H623" s="10">
        <v>0.66</v>
      </c>
      <c r="I623" s="11"/>
    </row>
    <row r="624" spans="1:9">
      <c r="A624" s="107"/>
      <c r="B624" s="98" t="s">
        <v>81</v>
      </c>
      <c r="C624" s="10" t="s">
        <v>86</v>
      </c>
      <c r="D624" s="10">
        <v>0</v>
      </c>
      <c r="E624" s="10">
        <v>0</v>
      </c>
      <c r="F624" s="10">
        <v>6.39</v>
      </c>
      <c r="G624" s="10">
        <v>25.5</v>
      </c>
      <c r="H624" s="10">
        <v>0</v>
      </c>
      <c r="I624" s="11"/>
    </row>
    <row r="625" spans="1:9">
      <c r="A625" s="135" t="s">
        <v>119</v>
      </c>
      <c r="B625" s="136"/>
      <c r="C625" s="56">
        <v>407</v>
      </c>
      <c r="D625" s="56">
        <f>SUM(D609,D611,D613,D620,)</f>
        <v>9.9899999999999984</v>
      </c>
      <c r="E625" s="56">
        <f t="shared" ref="E625:H625" si="132">SUM(E609,E611,E613,E620,)</f>
        <v>13.1</v>
      </c>
      <c r="F625" s="56">
        <f t="shared" si="132"/>
        <v>44.23</v>
      </c>
      <c r="G625" s="56">
        <f t="shared" si="132"/>
        <v>341.48</v>
      </c>
      <c r="H625" s="56">
        <f t="shared" si="132"/>
        <v>1.4</v>
      </c>
      <c r="I625" s="37"/>
    </row>
    <row r="626" spans="1:9">
      <c r="A626" s="6" t="s">
        <v>120</v>
      </c>
      <c r="B626" s="97" t="s">
        <v>326</v>
      </c>
      <c r="C626" s="7" t="s">
        <v>331</v>
      </c>
      <c r="D626" s="7">
        <f>SUM(D627)</f>
        <v>0.9</v>
      </c>
      <c r="E626" s="7">
        <f t="shared" ref="E626:H626" si="133">SUM(E627)</f>
        <v>0.2</v>
      </c>
      <c r="F626" s="7">
        <f t="shared" si="133"/>
        <v>8.1</v>
      </c>
      <c r="G626" s="7">
        <f t="shared" si="133"/>
        <v>43</v>
      </c>
      <c r="H626" s="7">
        <f t="shared" si="133"/>
        <v>60</v>
      </c>
      <c r="I626" s="8" t="s">
        <v>328</v>
      </c>
    </row>
    <row r="627" spans="1:9">
      <c r="A627" s="107"/>
      <c r="B627" s="98" t="s">
        <v>333</v>
      </c>
      <c r="C627" s="9" t="s">
        <v>332</v>
      </c>
      <c r="D627" s="10">
        <v>0.9</v>
      </c>
      <c r="E627" s="10">
        <v>0.2</v>
      </c>
      <c r="F627" s="10">
        <v>8.1</v>
      </c>
      <c r="G627" s="10">
        <v>43</v>
      </c>
      <c r="H627" s="10">
        <v>60</v>
      </c>
      <c r="I627" s="11"/>
    </row>
    <row r="628" spans="1:9">
      <c r="A628" s="135" t="s">
        <v>119</v>
      </c>
      <c r="B628" s="136"/>
      <c r="C628" s="56">
        <v>100</v>
      </c>
      <c r="D628" s="56">
        <f>SUM(D626)</f>
        <v>0.9</v>
      </c>
      <c r="E628" s="56">
        <f t="shared" ref="E628:H628" si="134">SUM(E626)</f>
        <v>0.2</v>
      </c>
      <c r="F628" s="56">
        <f t="shared" si="134"/>
        <v>8.1</v>
      </c>
      <c r="G628" s="56">
        <f t="shared" si="134"/>
        <v>43</v>
      </c>
      <c r="H628" s="56">
        <f t="shared" si="134"/>
        <v>60</v>
      </c>
      <c r="I628" s="37"/>
    </row>
    <row r="629" spans="1:9" ht="18" customHeight="1">
      <c r="A629" s="6" t="s">
        <v>114</v>
      </c>
      <c r="B629" s="97" t="s">
        <v>475</v>
      </c>
      <c r="C629" s="7" t="s">
        <v>138</v>
      </c>
      <c r="D629" s="7">
        <f>SUM(D630:D632)</f>
        <v>0.6</v>
      </c>
      <c r="E629" s="7">
        <f t="shared" ref="E629:H629" si="135">SUM(E630:E632)</f>
        <v>3.55</v>
      </c>
      <c r="F629" s="7">
        <f t="shared" si="135"/>
        <v>4.71</v>
      </c>
      <c r="G629" s="7">
        <f t="shared" si="135"/>
        <v>53.710000000000008</v>
      </c>
      <c r="H629" s="7">
        <f t="shared" si="135"/>
        <v>2.3250000000000002</v>
      </c>
      <c r="I629" s="8" t="s">
        <v>19</v>
      </c>
    </row>
    <row r="630" spans="1:9">
      <c r="A630" s="107"/>
      <c r="B630" s="98" t="s">
        <v>153</v>
      </c>
      <c r="C630" s="35" t="s">
        <v>478</v>
      </c>
      <c r="D630" s="19">
        <v>0.6</v>
      </c>
      <c r="E630" s="19">
        <v>0.05</v>
      </c>
      <c r="F630" s="19">
        <v>3.21</v>
      </c>
      <c r="G630" s="19">
        <v>16.27</v>
      </c>
      <c r="H630" s="19">
        <v>2.3250000000000002</v>
      </c>
      <c r="I630" s="20"/>
    </row>
    <row r="631" spans="1:9">
      <c r="A631" s="107"/>
      <c r="B631" s="98" t="s">
        <v>256</v>
      </c>
      <c r="C631" s="35" t="s">
        <v>361</v>
      </c>
      <c r="D631" s="19">
        <v>0</v>
      </c>
      <c r="E631" s="19">
        <v>3.5</v>
      </c>
      <c r="F631" s="19">
        <v>0</v>
      </c>
      <c r="G631" s="19">
        <v>31.46</v>
      </c>
      <c r="H631" s="19">
        <v>0</v>
      </c>
      <c r="I631" s="20"/>
    </row>
    <row r="632" spans="1:9">
      <c r="A632" s="107"/>
      <c r="B632" s="98" t="s">
        <v>102</v>
      </c>
      <c r="C632" s="35" t="s">
        <v>315</v>
      </c>
      <c r="D632" s="19">
        <v>0</v>
      </c>
      <c r="E632" s="19">
        <v>0</v>
      </c>
      <c r="F632" s="19">
        <v>1.5</v>
      </c>
      <c r="G632" s="19">
        <v>5.98</v>
      </c>
      <c r="H632" s="19">
        <v>0</v>
      </c>
      <c r="I632" s="20"/>
    </row>
    <row r="633" spans="1:9" ht="15.75" customHeight="1">
      <c r="A633" s="6" t="s">
        <v>114</v>
      </c>
      <c r="B633" s="97" t="s">
        <v>904</v>
      </c>
      <c r="C633" s="7" t="s">
        <v>374</v>
      </c>
      <c r="D633" s="7">
        <f>SUM(D634:D642)</f>
        <v>6.03</v>
      </c>
      <c r="E633" s="7">
        <f t="shared" ref="E633:H633" si="136">SUM(E634:E642)</f>
        <v>4.32</v>
      </c>
      <c r="F633" s="7">
        <f t="shared" si="136"/>
        <v>15.220000000000002</v>
      </c>
      <c r="G633" s="7">
        <f t="shared" si="136"/>
        <v>124.74000000000001</v>
      </c>
      <c r="H633" s="7">
        <f t="shared" si="136"/>
        <v>12.84</v>
      </c>
      <c r="I633" s="8" t="s">
        <v>905</v>
      </c>
    </row>
    <row r="634" spans="1:9">
      <c r="A634" s="107"/>
      <c r="B634" s="98" t="s">
        <v>190</v>
      </c>
      <c r="C634" s="9" t="s">
        <v>604</v>
      </c>
      <c r="D634" s="10">
        <v>1.1200000000000001</v>
      </c>
      <c r="E634" s="10">
        <v>0.22</v>
      </c>
      <c r="F634" s="10">
        <v>9.1300000000000008</v>
      </c>
      <c r="G634" s="10">
        <v>43.12</v>
      </c>
      <c r="H634" s="10">
        <v>11.2</v>
      </c>
      <c r="I634" s="11"/>
    </row>
    <row r="635" spans="1:9">
      <c r="A635" s="107"/>
      <c r="B635" s="98" t="s">
        <v>906</v>
      </c>
      <c r="C635" s="9" t="s">
        <v>194</v>
      </c>
      <c r="D635" s="10">
        <v>0.56000000000000005</v>
      </c>
      <c r="E635" s="10">
        <v>7.0000000000000007E-2</v>
      </c>
      <c r="F635" s="10">
        <v>4.01</v>
      </c>
      <c r="G635" s="10">
        <v>18.899999999999999</v>
      </c>
      <c r="H635" s="10">
        <v>0</v>
      </c>
      <c r="I635" s="11"/>
    </row>
    <row r="636" spans="1:9">
      <c r="A636" s="107"/>
      <c r="B636" s="98" t="s">
        <v>153</v>
      </c>
      <c r="C636" s="9" t="s">
        <v>154</v>
      </c>
      <c r="D636" s="10">
        <v>0.17</v>
      </c>
      <c r="E636" s="10">
        <v>0.01</v>
      </c>
      <c r="F636" s="10">
        <v>0.88</v>
      </c>
      <c r="G636" s="10">
        <v>4.4800000000000004</v>
      </c>
      <c r="H636" s="10">
        <v>0.64</v>
      </c>
      <c r="I636" s="11"/>
    </row>
    <row r="637" spans="1:9">
      <c r="A637" s="107"/>
      <c r="B637" s="98" t="s">
        <v>157</v>
      </c>
      <c r="C637" s="9" t="s">
        <v>907</v>
      </c>
      <c r="D637" s="10">
        <v>0.1</v>
      </c>
      <c r="E637" s="10">
        <v>0.01</v>
      </c>
      <c r="F637" s="10">
        <v>0.56000000000000005</v>
      </c>
      <c r="G637" s="10">
        <v>2.79</v>
      </c>
      <c r="H637" s="10">
        <v>0</v>
      </c>
      <c r="I637" s="11"/>
    </row>
    <row r="638" spans="1:9">
      <c r="A638" s="107"/>
      <c r="B638" s="98" t="s">
        <v>159</v>
      </c>
      <c r="C638" s="9" t="s">
        <v>574</v>
      </c>
      <c r="D638" s="10">
        <v>0.22</v>
      </c>
      <c r="E638" s="10">
        <v>0.8</v>
      </c>
      <c r="F638" s="10">
        <v>0.31</v>
      </c>
      <c r="G638" s="10">
        <v>9.52</v>
      </c>
      <c r="H638" s="10">
        <v>0.04</v>
      </c>
      <c r="I638" s="11"/>
    </row>
    <row r="639" spans="1:9" ht="15.75" customHeight="1">
      <c r="A639" s="107"/>
      <c r="B639" s="98" t="s">
        <v>101</v>
      </c>
      <c r="C639" s="9" t="s">
        <v>697</v>
      </c>
      <c r="D639" s="10">
        <v>0</v>
      </c>
      <c r="E639" s="10">
        <v>0</v>
      </c>
      <c r="F639" s="10">
        <v>0</v>
      </c>
      <c r="G639" s="10">
        <v>0</v>
      </c>
      <c r="H639" s="10">
        <v>0</v>
      </c>
      <c r="I639" s="11"/>
    </row>
    <row r="640" spans="1:9">
      <c r="A640" s="107"/>
      <c r="B640" s="98" t="s">
        <v>843</v>
      </c>
      <c r="C640" s="9" t="s">
        <v>688</v>
      </c>
      <c r="D640" s="10">
        <v>0.15</v>
      </c>
      <c r="E640" s="10">
        <v>0.02</v>
      </c>
      <c r="F640" s="10">
        <v>0.33</v>
      </c>
      <c r="G640" s="10">
        <v>2.5</v>
      </c>
      <c r="H640" s="10">
        <v>0.96</v>
      </c>
      <c r="I640" s="11"/>
    </row>
    <row r="641" spans="1:9">
      <c r="A641" s="107"/>
      <c r="B641" s="98" t="s">
        <v>155</v>
      </c>
      <c r="C641" s="9" t="s">
        <v>908</v>
      </c>
      <c r="D641" s="10">
        <v>3.71</v>
      </c>
      <c r="E641" s="10">
        <v>3.19</v>
      </c>
      <c r="F641" s="10">
        <v>0</v>
      </c>
      <c r="G641" s="10">
        <v>43.43</v>
      </c>
      <c r="H641" s="10">
        <v>0</v>
      </c>
      <c r="I641" s="11"/>
    </row>
    <row r="642" spans="1:9">
      <c r="A642" s="107"/>
      <c r="B642" s="98" t="s">
        <v>104</v>
      </c>
      <c r="C642" s="10" t="s">
        <v>201</v>
      </c>
      <c r="D642" s="10">
        <v>0</v>
      </c>
      <c r="E642" s="10">
        <v>0</v>
      </c>
      <c r="F642" s="10">
        <v>0</v>
      </c>
      <c r="G642" s="10">
        <v>0</v>
      </c>
      <c r="H642" s="10">
        <v>0</v>
      </c>
      <c r="I642" s="11"/>
    </row>
    <row r="643" spans="1:9" ht="18" customHeight="1">
      <c r="A643" s="6" t="s">
        <v>114</v>
      </c>
      <c r="B643" s="97" t="s">
        <v>916</v>
      </c>
      <c r="C643" s="7" t="s">
        <v>374</v>
      </c>
      <c r="D643" s="7">
        <f>SUM(D644:D651)</f>
        <v>11.802999999999999</v>
      </c>
      <c r="E643" s="7">
        <f t="shared" ref="E643:H643" si="137">SUM(E644:E651)</f>
        <v>10.280999999999999</v>
      </c>
      <c r="F643" s="7">
        <f t="shared" si="137"/>
        <v>20.239999999999998</v>
      </c>
      <c r="G643" s="7">
        <f t="shared" si="137"/>
        <v>221.607</v>
      </c>
      <c r="H643" s="7">
        <f t="shared" si="137"/>
        <v>21.526999999999997</v>
      </c>
      <c r="I643" s="8" t="s">
        <v>917</v>
      </c>
    </row>
    <row r="644" spans="1:9">
      <c r="A644" s="107"/>
      <c r="B644" s="98" t="s">
        <v>190</v>
      </c>
      <c r="C644" s="9" t="s">
        <v>928</v>
      </c>
      <c r="D644" s="10">
        <v>1.69</v>
      </c>
      <c r="E644" s="10">
        <v>0.34</v>
      </c>
      <c r="F644" s="10">
        <v>13.75</v>
      </c>
      <c r="G644" s="10">
        <v>64.94</v>
      </c>
      <c r="H644" s="10">
        <v>16.867999999999999</v>
      </c>
      <c r="I644" s="11"/>
    </row>
    <row r="645" spans="1:9">
      <c r="A645" s="107"/>
      <c r="B645" s="98" t="s">
        <v>527</v>
      </c>
      <c r="C645" s="9" t="s">
        <v>929</v>
      </c>
      <c r="D645" s="10">
        <v>0.28000000000000003</v>
      </c>
      <c r="E645" s="10">
        <v>0.04</v>
      </c>
      <c r="F645" s="10">
        <v>1.64</v>
      </c>
      <c r="G645" s="10">
        <v>8.1999999999999993</v>
      </c>
      <c r="H645" s="10">
        <v>2</v>
      </c>
      <c r="I645" s="11"/>
    </row>
    <row r="646" spans="1:9">
      <c r="A646" s="107"/>
      <c r="B646" s="98" t="s">
        <v>612</v>
      </c>
      <c r="C646" s="10" t="s">
        <v>930</v>
      </c>
      <c r="D646" s="10">
        <v>8.8629999999999995</v>
      </c>
      <c r="E646" s="10">
        <v>8.9610000000000003</v>
      </c>
      <c r="F646" s="10">
        <v>0.34</v>
      </c>
      <c r="G646" s="10">
        <v>117.367</v>
      </c>
      <c r="H646" s="10">
        <v>0.877</v>
      </c>
      <c r="I646" s="11"/>
    </row>
    <row r="647" spans="1:9">
      <c r="A647" s="107"/>
      <c r="B647" s="98" t="s">
        <v>153</v>
      </c>
      <c r="C647" s="9" t="s">
        <v>931</v>
      </c>
      <c r="D647" s="10">
        <v>0.45</v>
      </c>
      <c r="E647" s="10">
        <v>0.03</v>
      </c>
      <c r="F647" s="10">
        <v>2.4</v>
      </c>
      <c r="G647" s="10">
        <v>12.17</v>
      </c>
      <c r="H647" s="10">
        <v>1.7390000000000001</v>
      </c>
      <c r="I647" s="11"/>
    </row>
    <row r="648" spans="1:9">
      <c r="A648" s="107"/>
      <c r="B648" s="98" t="s">
        <v>75</v>
      </c>
      <c r="C648" s="9" t="s">
        <v>932</v>
      </c>
      <c r="D648" s="10">
        <v>0</v>
      </c>
      <c r="E648" s="10">
        <v>0</v>
      </c>
      <c r="F648" s="10">
        <v>0</v>
      </c>
      <c r="G648" s="10">
        <v>0</v>
      </c>
      <c r="H648" s="10">
        <v>0</v>
      </c>
      <c r="I648" s="11"/>
    </row>
    <row r="649" spans="1:9" ht="15" customHeight="1">
      <c r="A649" s="107"/>
      <c r="B649" s="98" t="s">
        <v>923</v>
      </c>
      <c r="C649" s="9" t="s">
        <v>933</v>
      </c>
      <c r="D649" s="10">
        <v>0.28999999999999998</v>
      </c>
      <c r="E649" s="10">
        <v>0.04</v>
      </c>
      <c r="F649" s="10">
        <v>1.77</v>
      </c>
      <c r="G649" s="10">
        <v>8.58</v>
      </c>
      <c r="H649" s="10">
        <v>0</v>
      </c>
      <c r="I649" s="11"/>
    </row>
    <row r="650" spans="1:9">
      <c r="A650" s="107"/>
      <c r="B650" s="98" t="s">
        <v>534</v>
      </c>
      <c r="C650" s="9" t="s">
        <v>401</v>
      </c>
      <c r="D650" s="10">
        <v>0</v>
      </c>
      <c r="E650" s="10">
        <v>0</v>
      </c>
      <c r="F650" s="10">
        <v>0</v>
      </c>
      <c r="G650" s="10">
        <v>0</v>
      </c>
      <c r="H650" s="10">
        <v>0</v>
      </c>
      <c r="I650" s="11"/>
    </row>
    <row r="651" spans="1:9">
      <c r="A651" s="107"/>
      <c r="B651" s="98" t="s">
        <v>1084</v>
      </c>
      <c r="C651" s="9" t="s">
        <v>934</v>
      </c>
      <c r="D651" s="10">
        <v>0.23</v>
      </c>
      <c r="E651" s="10">
        <v>0.87</v>
      </c>
      <c r="F651" s="10">
        <v>0.34</v>
      </c>
      <c r="G651" s="10">
        <v>10.35</v>
      </c>
      <c r="H651" s="10">
        <v>4.2999999999999997E-2</v>
      </c>
      <c r="I651" s="11"/>
    </row>
    <row r="652" spans="1:9" ht="16.5" customHeight="1">
      <c r="A652" s="6" t="s">
        <v>114</v>
      </c>
      <c r="B652" s="97" t="s">
        <v>222</v>
      </c>
      <c r="C652" s="7" t="s">
        <v>87</v>
      </c>
      <c r="D652" s="7">
        <f>SUM(D653:D655)</f>
        <v>0.08</v>
      </c>
      <c r="E652" s="7">
        <f t="shared" ref="E652:H652" si="138">SUM(E653:E655)</f>
        <v>0</v>
      </c>
      <c r="F652" s="7">
        <f t="shared" si="138"/>
        <v>10.27</v>
      </c>
      <c r="G652" s="7">
        <f t="shared" si="138"/>
        <v>40.36</v>
      </c>
      <c r="H652" s="7">
        <f t="shared" si="138"/>
        <v>0</v>
      </c>
      <c r="I652" s="8" t="s">
        <v>223</v>
      </c>
    </row>
    <row r="653" spans="1:9">
      <c r="A653" s="107"/>
      <c r="B653" s="98" t="s">
        <v>75</v>
      </c>
      <c r="C653" s="9" t="s">
        <v>228</v>
      </c>
      <c r="D653" s="10">
        <v>0</v>
      </c>
      <c r="E653" s="10">
        <v>0</v>
      </c>
      <c r="F653" s="10">
        <v>0</v>
      </c>
      <c r="G653" s="10">
        <v>0</v>
      </c>
      <c r="H653" s="10">
        <v>0</v>
      </c>
      <c r="I653" s="11"/>
    </row>
    <row r="654" spans="1:9">
      <c r="A654" s="107"/>
      <c r="B654" s="98" t="s">
        <v>102</v>
      </c>
      <c r="C654" s="10" t="s">
        <v>229</v>
      </c>
      <c r="D654" s="10">
        <v>0</v>
      </c>
      <c r="E654" s="10">
        <v>0</v>
      </c>
      <c r="F654" s="10">
        <v>6.29</v>
      </c>
      <c r="G654" s="10">
        <v>25.1</v>
      </c>
      <c r="H654" s="10">
        <v>0</v>
      </c>
      <c r="I654" s="11"/>
    </row>
    <row r="655" spans="1:9">
      <c r="A655" s="107"/>
      <c r="B655" s="98" t="s">
        <v>226</v>
      </c>
      <c r="C655" s="9" t="s">
        <v>230</v>
      </c>
      <c r="D655" s="10">
        <v>0.08</v>
      </c>
      <c r="E655" s="10">
        <v>0</v>
      </c>
      <c r="F655" s="10">
        <v>3.98</v>
      </c>
      <c r="G655" s="10">
        <v>15.26</v>
      </c>
      <c r="H655" s="10">
        <v>0</v>
      </c>
      <c r="I655" s="11"/>
    </row>
    <row r="656" spans="1:9">
      <c r="A656" s="6" t="s">
        <v>114</v>
      </c>
      <c r="B656" s="97" t="s">
        <v>231</v>
      </c>
      <c r="C656" s="7" t="s">
        <v>31</v>
      </c>
      <c r="D656" s="7">
        <f>SUM(D657,)</f>
        <v>1.44</v>
      </c>
      <c r="E656" s="7">
        <f t="shared" ref="E656:H656" si="139">SUM(E657,)</f>
        <v>0.36</v>
      </c>
      <c r="F656" s="7">
        <f t="shared" si="139"/>
        <v>12.48</v>
      </c>
      <c r="G656" s="7">
        <f t="shared" si="139"/>
        <v>59.4</v>
      </c>
      <c r="H656" s="7">
        <f t="shared" si="139"/>
        <v>0</v>
      </c>
      <c r="I656" s="8" t="s">
        <v>232</v>
      </c>
    </row>
    <row r="657" spans="1:9">
      <c r="A657" s="107"/>
      <c r="B657" s="98" t="s">
        <v>233</v>
      </c>
      <c r="C657" s="9" t="s">
        <v>32</v>
      </c>
      <c r="D657" s="10">
        <v>1.44</v>
      </c>
      <c r="E657" s="10">
        <v>0.36</v>
      </c>
      <c r="F657" s="10">
        <v>12.48</v>
      </c>
      <c r="G657" s="10">
        <v>59.4</v>
      </c>
      <c r="H657" s="10">
        <v>0</v>
      </c>
      <c r="I657" s="11"/>
    </row>
    <row r="658" spans="1:9">
      <c r="A658" s="135" t="s">
        <v>119</v>
      </c>
      <c r="B658" s="136"/>
      <c r="C658" s="56">
        <v>670</v>
      </c>
      <c r="D658" s="56">
        <f>SUM(D629,D633,D643,D652,D656,)</f>
        <v>19.952999999999999</v>
      </c>
      <c r="E658" s="56">
        <f t="shared" ref="E658:H658" si="140">SUM(E629,E633,E643,E652,E656,)</f>
        <v>18.510999999999999</v>
      </c>
      <c r="F658" s="56">
        <f t="shared" si="140"/>
        <v>62.92</v>
      </c>
      <c r="G658" s="56">
        <f t="shared" si="140"/>
        <v>499.81700000000001</v>
      </c>
      <c r="H658" s="56">
        <f t="shared" si="140"/>
        <v>36.691999999999993</v>
      </c>
      <c r="I658" s="37"/>
    </row>
    <row r="659" spans="1:9" ht="15.75" customHeight="1">
      <c r="A659" s="6" t="s">
        <v>242</v>
      </c>
      <c r="B659" s="97" t="s">
        <v>949</v>
      </c>
      <c r="C659" s="7" t="s">
        <v>73</v>
      </c>
      <c r="D659" s="7">
        <f>SUM(D660:D667)</f>
        <v>15.357000000000001</v>
      </c>
      <c r="E659" s="7">
        <f t="shared" ref="E659:H659" si="141">SUM(E660:E667)</f>
        <v>12.516</v>
      </c>
      <c r="F659" s="7">
        <f t="shared" si="141"/>
        <v>16.989999999999998</v>
      </c>
      <c r="G659" s="7">
        <f t="shared" si="141"/>
        <v>239.70000000000005</v>
      </c>
      <c r="H659" s="7">
        <f t="shared" si="141"/>
        <v>3.105</v>
      </c>
      <c r="I659" s="8" t="s">
        <v>945</v>
      </c>
    </row>
    <row r="660" spans="1:9">
      <c r="A660" s="107"/>
      <c r="B660" s="98" t="s">
        <v>329</v>
      </c>
      <c r="C660" s="10" t="s">
        <v>950</v>
      </c>
      <c r="D660" s="10">
        <v>0.39700000000000002</v>
      </c>
      <c r="E660" s="10">
        <v>2.5999999999999999E-2</v>
      </c>
      <c r="F660" s="10">
        <v>5.56</v>
      </c>
      <c r="G660" s="10">
        <v>23.6</v>
      </c>
      <c r="H660" s="10">
        <v>2.65</v>
      </c>
      <c r="I660" s="11"/>
    </row>
    <row r="661" spans="1:9">
      <c r="A661" s="107"/>
      <c r="B661" s="98" t="s">
        <v>1084</v>
      </c>
      <c r="C661" s="9" t="s">
        <v>951</v>
      </c>
      <c r="D661" s="10">
        <v>0.12</v>
      </c>
      <c r="E661" s="10">
        <v>0.46</v>
      </c>
      <c r="F661" s="10">
        <v>0.18</v>
      </c>
      <c r="G661" s="10">
        <v>5.5</v>
      </c>
      <c r="H661" s="10">
        <v>2.3E-2</v>
      </c>
      <c r="I661" s="11"/>
    </row>
    <row r="662" spans="1:9">
      <c r="A662" s="107"/>
      <c r="B662" s="98" t="s">
        <v>566</v>
      </c>
      <c r="C662" s="9" t="s">
        <v>952</v>
      </c>
      <c r="D662" s="10">
        <v>13.1</v>
      </c>
      <c r="E662" s="10">
        <v>7.06</v>
      </c>
      <c r="F662" s="10">
        <v>1.57</v>
      </c>
      <c r="G662" s="10">
        <v>121.86</v>
      </c>
      <c r="H662" s="10">
        <v>0.39200000000000002</v>
      </c>
      <c r="I662" s="11"/>
    </row>
    <row r="663" spans="1:9">
      <c r="A663" s="107"/>
      <c r="B663" s="98" t="s">
        <v>948</v>
      </c>
      <c r="C663" s="9" t="s">
        <v>951</v>
      </c>
      <c r="D663" s="10">
        <v>0</v>
      </c>
      <c r="E663" s="10">
        <v>0</v>
      </c>
      <c r="F663" s="10">
        <v>0</v>
      </c>
      <c r="G663" s="10">
        <v>0</v>
      </c>
      <c r="H663" s="10">
        <v>0</v>
      </c>
      <c r="I663" s="11"/>
    </row>
    <row r="664" spans="1:9">
      <c r="A664" s="107"/>
      <c r="B664" s="98" t="s">
        <v>14</v>
      </c>
      <c r="C664" s="9" t="s">
        <v>951</v>
      </c>
      <c r="D664" s="10">
        <v>0.06</v>
      </c>
      <c r="E664" s="10">
        <v>2.84</v>
      </c>
      <c r="F664" s="10">
        <v>0.08</v>
      </c>
      <c r="G664" s="10">
        <v>26.15</v>
      </c>
      <c r="H664" s="10">
        <v>0</v>
      </c>
      <c r="I664" s="11"/>
    </row>
    <row r="665" spans="1:9">
      <c r="A665" s="107"/>
      <c r="B665" s="98" t="s">
        <v>254</v>
      </c>
      <c r="C665" s="9" t="s">
        <v>953</v>
      </c>
      <c r="D665" s="10">
        <v>1.46</v>
      </c>
      <c r="E665" s="10">
        <v>1.33</v>
      </c>
      <c r="F665" s="10">
        <v>0.08</v>
      </c>
      <c r="G665" s="10">
        <v>18.11</v>
      </c>
      <c r="H665" s="10">
        <v>0</v>
      </c>
      <c r="I665" s="11"/>
    </row>
    <row r="666" spans="1:9">
      <c r="A666" s="107"/>
      <c r="B666" s="98" t="s">
        <v>81</v>
      </c>
      <c r="C666" s="9" t="s">
        <v>954</v>
      </c>
      <c r="D666" s="10">
        <v>0</v>
      </c>
      <c r="E666" s="10">
        <v>0</v>
      </c>
      <c r="F666" s="10">
        <v>9.2100000000000009</v>
      </c>
      <c r="G666" s="10">
        <v>34.96</v>
      </c>
      <c r="H666" s="10">
        <v>0</v>
      </c>
      <c r="I666" s="11"/>
    </row>
    <row r="667" spans="1:9">
      <c r="A667" s="107"/>
      <c r="B667" s="98" t="s">
        <v>159</v>
      </c>
      <c r="C667" s="9" t="s">
        <v>574</v>
      </c>
      <c r="D667" s="10">
        <v>0.22</v>
      </c>
      <c r="E667" s="10">
        <v>0.8</v>
      </c>
      <c r="F667" s="10">
        <v>0.31</v>
      </c>
      <c r="G667" s="10">
        <v>9.52</v>
      </c>
      <c r="H667" s="10">
        <v>0.04</v>
      </c>
      <c r="I667" s="11"/>
    </row>
    <row r="668" spans="1:9">
      <c r="A668" s="6" t="s">
        <v>242</v>
      </c>
      <c r="B668" s="97" t="s">
        <v>970</v>
      </c>
      <c r="C668" s="7" t="s">
        <v>87</v>
      </c>
      <c r="D668" s="7">
        <f>SUM(D669:D670)</f>
        <v>0</v>
      </c>
      <c r="E668" s="7">
        <f t="shared" ref="E668:H668" si="142">SUM(E669:E670)</f>
        <v>0</v>
      </c>
      <c r="F668" s="7">
        <f t="shared" si="142"/>
        <v>0</v>
      </c>
      <c r="G668" s="7">
        <f t="shared" si="142"/>
        <v>0</v>
      </c>
      <c r="H668" s="7">
        <f t="shared" si="142"/>
        <v>0</v>
      </c>
      <c r="I668" s="8" t="s">
        <v>968</v>
      </c>
    </row>
    <row r="669" spans="1:9">
      <c r="A669" s="107"/>
      <c r="B669" s="98" t="s">
        <v>104</v>
      </c>
      <c r="C669" s="9" t="s">
        <v>124</v>
      </c>
      <c r="D669" s="10">
        <v>0</v>
      </c>
      <c r="E669" s="10">
        <v>0</v>
      </c>
      <c r="F669" s="10">
        <v>0</v>
      </c>
      <c r="G669" s="10">
        <v>0</v>
      </c>
      <c r="H669" s="10">
        <v>0</v>
      </c>
      <c r="I669" s="11"/>
    </row>
    <row r="670" spans="1:9" ht="15.75" thickBot="1">
      <c r="A670" s="107"/>
      <c r="B670" s="98" t="s">
        <v>969</v>
      </c>
      <c r="C670" s="9" t="s">
        <v>109</v>
      </c>
      <c r="D670" s="10">
        <v>0</v>
      </c>
      <c r="E670" s="10">
        <v>0</v>
      </c>
      <c r="F670" s="10">
        <v>0</v>
      </c>
      <c r="G670" s="10">
        <v>0</v>
      </c>
      <c r="H670" s="10">
        <v>0</v>
      </c>
      <c r="I670" s="11"/>
    </row>
    <row r="671" spans="1:9">
      <c r="A671" s="137" t="s">
        <v>119</v>
      </c>
      <c r="B671" s="138"/>
      <c r="C671" s="54">
        <v>330</v>
      </c>
      <c r="D671" s="54">
        <f>SUM(D659,D668,)</f>
        <v>15.357000000000001</v>
      </c>
      <c r="E671" s="54">
        <f t="shared" ref="E671:H671" si="143">SUM(E659,E668,)</f>
        <v>12.516</v>
      </c>
      <c r="F671" s="54">
        <f t="shared" si="143"/>
        <v>16.989999999999998</v>
      </c>
      <c r="G671" s="54">
        <f t="shared" si="143"/>
        <v>239.70000000000005</v>
      </c>
      <c r="H671" s="54">
        <f t="shared" si="143"/>
        <v>3.105</v>
      </c>
      <c r="I671" s="49"/>
    </row>
    <row r="672" spans="1:9" ht="16.5" thickBot="1">
      <c r="A672" s="139" t="s">
        <v>282</v>
      </c>
      <c r="B672" s="140"/>
      <c r="C672" s="55">
        <f>SUM(C625,C628,C658,C671,)</f>
        <v>1507</v>
      </c>
      <c r="D672" s="55">
        <f t="shared" ref="D672:H672" si="144">SUM(D625,D628,D658,D671,)</f>
        <v>46.199999999999996</v>
      </c>
      <c r="E672" s="55">
        <f t="shared" si="144"/>
        <v>44.326999999999998</v>
      </c>
      <c r="F672" s="55">
        <f t="shared" si="144"/>
        <v>132.24</v>
      </c>
      <c r="G672" s="55">
        <f t="shared" si="144"/>
        <v>1123.9970000000001</v>
      </c>
      <c r="H672" s="55">
        <f t="shared" si="144"/>
        <v>101.19699999999999</v>
      </c>
      <c r="I672" s="51"/>
    </row>
    <row r="674" spans="1:9" s="95" customFormat="1">
      <c r="A674" s="100"/>
      <c r="B674" s="100"/>
    </row>
    <row r="675" spans="1:9" s="95" customFormat="1">
      <c r="A675" s="100"/>
      <c r="B675" s="100"/>
    </row>
    <row r="676" spans="1:9" s="95" customFormat="1">
      <c r="A676" s="100"/>
      <c r="B676" s="100"/>
    </row>
    <row r="677" spans="1:9" s="95" customFormat="1">
      <c r="A677" s="100"/>
      <c r="B677" s="100"/>
    </row>
    <row r="678" spans="1:9" s="95" customFormat="1">
      <c r="A678" s="100"/>
      <c r="B678" s="100"/>
    </row>
    <row r="679" spans="1:9" s="95" customFormat="1">
      <c r="A679" s="100"/>
      <c r="B679" s="100"/>
    </row>
    <row r="681" spans="1:9" ht="15.75" thickBot="1"/>
    <row r="682" spans="1:9">
      <c r="A682" s="150" t="s">
        <v>2</v>
      </c>
      <c r="B682" s="152" t="s">
        <v>3</v>
      </c>
      <c r="C682" s="154" t="s">
        <v>4</v>
      </c>
      <c r="D682" s="122" t="s">
        <v>5</v>
      </c>
      <c r="E682" s="122"/>
      <c r="F682" s="122"/>
      <c r="G682" s="122" t="s">
        <v>6</v>
      </c>
      <c r="H682" s="144" t="s">
        <v>7</v>
      </c>
      <c r="I682" s="146" t="s">
        <v>8</v>
      </c>
    </row>
    <row r="683" spans="1:9" ht="15.75" thickBot="1">
      <c r="A683" s="151"/>
      <c r="B683" s="153"/>
      <c r="C683" s="155"/>
      <c r="D683" s="57" t="s">
        <v>9</v>
      </c>
      <c r="E683" s="57" t="s">
        <v>10</v>
      </c>
      <c r="F683" s="57" t="s">
        <v>11</v>
      </c>
      <c r="G683" s="143"/>
      <c r="H683" s="145"/>
      <c r="I683" s="147"/>
    </row>
    <row r="684" spans="1:9">
      <c r="A684" s="137" t="s">
        <v>973</v>
      </c>
      <c r="B684" s="148"/>
      <c r="C684" s="148"/>
      <c r="D684" s="148"/>
      <c r="E684" s="148"/>
      <c r="F684" s="148"/>
      <c r="G684" s="148"/>
      <c r="H684" s="148"/>
      <c r="I684" s="149"/>
    </row>
    <row r="685" spans="1:9">
      <c r="A685" s="6" t="s">
        <v>13</v>
      </c>
      <c r="B685" s="97" t="s">
        <v>14</v>
      </c>
      <c r="C685" s="7" t="s">
        <v>29</v>
      </c>
      <c r="D685" s="7">
        <f>SUM(D686)</f>
        <v>0.09</v>
      </c>
      <c r="E685" s="7">
        <f t="shared" ref="E685:H685" si="145">SUM(E686)</f>
        <v>4.3</v>
      </c>
      <c r="F685" s="7">
        <f t="shared" si="145"/>
        <v>0.12</v>
      </c>
      <c r="G685" s="7">
        <f t="shared" si="145"/>
        <v>39.619999999999997</v>
      </c>
      <c r="H685" s="7">
        <f t="shared" si="145"/>
        <v>0</v>
      </c>
      <c r="I685" s="8" t="s">
        <v>16</v>
      </c>
    </row>
    <row r="686" spans="1:9">
      <c r="A686" s="107"/>
      <c r="B686" s="98" t="s">
        <v>14</v>
      </c>
      <c r="C686" s="9" t="s">
        <v>30</v>
      </c>
      <c r="D686" s="10">
        <v>0.09</v>
      </c>
      <c r="E686" s="10">
        <v>4.3</v>
      </c>
      <c r="F686" s="10">
        <v>0.12</v>
      </c>
      <c r="G686" s="10">
        <v>39.619999999999997</v>
      </c>
      <c r="H686" s="10">
        <v>0</v>
      </c>
      <c r="I686" s="11"/>
    </row>
    <row r="687" spans="1:9">
      <c r="A687" s="6" t="s">
        <v>13</v>
      </c>
      <c r="B687" s="97" t="s">
        <v>23</v>
      </c>
      <c r="C687" s="7" t="s">
        <v>31</v>
      </c>
      <c r="D687" s="7">
        <f>SUM(D688)</f>
        <v>2.64</v>
      </c>
      <c r="E687" s="7">
        <f t="shared" ref="E687:H687" si="146">SUM(E688)</f>
        <v>0.36</v>
      </c>
      <c r="F687" s="7">
        <f t="shared" si="146"/>
        <v>15.2</v>
      </c>
      <c r="G687" s="7">
        <f t="shared" si="146"/>
        <v>79.599999999999994</v>
      </c>
      <c r="H687" s="7">
        <f t="shared" si="146"/>
        <v>0</v>
      </c>
      <c r="I687" s="8" t="s">
        <v>25</v>
      </c>
    </row>
    <row r="688" spans="1:9">
      <c r="A688" s="107"/>
      <c r="B688" s="98" t="s">
        <v>23</v>
      </c>
      <c r="C688" s="9" t="s">
        <v>32</v>
      </c>
      <c r="D688" s="10">
        <v>2.64</v>
      </c>
      <c r="E688" s="10">
        <v>0.36</v>
      </c>
      <c r="F688" s="10">
        <v>15.2</v>
      </c>
      <c r="G688" s="10">
        <v>79.599999999999994</v>
      </c>
      <c r="H688" s="10">
        <v>0</v>
      </c>
      <c r="I688" s="11"/>
    </row>
    <row r="689" spans="1:9">
      <c r="A689" s="6" t="s">
        <v>13</v>
      </c>
      <c r="B689" s="97" t="s">
        <v>974</v>
      </c>
      <c r="C689" s="62">
        <v>175</v>
      </c>
      <c r="D689" s="7">
        <f>SUM(D690:D696)</f>
        <v>22.939999999999994</v>
      </c>
      <c r="E689" s="7">
        <f t="shared" ref="E689:H689" si="147">SUM(E690:E696)</f>
        <v>15.570000000000002</v>
      </c>
      <c r="F689" s="7">
        <f t="shared" si="147"/>
        <v>16.602999999999998</v>
      </c>
      <c r="G689" s="7">
        <f t="shared" si="147"/>
        <v>298.47499999999997</v>
      </c>
      <c r="H689" s="7">
        <f t="shared" si="147"/>
        <v>1.296</v>
      </c>
      <c r="I689" s="8" t="s">
        <v>975</v>
      </c>
    </row>
    <row r="690" spans="1:9">
      <c r="A690" s="105"/>
      <c r="B690" s="98" t="s">
        <v>565</v>
      </c>
      <c r="C690" s="9" t="s">
        <v>976</v>
      </c>
      <c r="D690" s="10">
        <v>1.1499999999999999</v>
      </c>
      <c r="E690" s="10">
        <v>0.11</v>
      </c>
      <c r="F690" s="10">
        <v>7.91</v>
      </c>
      <c r="G690" s="10">
        <v>37.299999999999997</v>
      </c>
      <c r="H690" s="10">
        <v>0</v>
      </c>
      <c r="I690" s="11"/>
    </row>
    <row r="691" spans="1:9">
      <c r="A691" s="105"/>
      <c r="B691" s="98" t="s">
        <v>566</v>
      </c>
      <c r="C691" s="9" t="s">
        <v>977</v>
      </c>
      <c r="D691" s="10">
        <v>18.329999999999998</v>
      </c>
      <c r="E691" s="10">
        <v>9.8800000000000008</v>
      </c>
      <c r="F691" s="10">
        <v>2.2000000000000002</v>
      </c>
      <c r="G691" s="10">
        <v>170.46</v>
      </c>
      <c r="H691" s="10">
        <v>0.54900000000000004</v>
      </c>
      <c r="I691" s="11"/>
    </row>
    <row r="692" spans="1:9">
      <c r="A692" s="105"/>
      <c r="B692" s="98" t="s">
        <v>14</v>
      </c>
      <c r="C692" s="9" t="s">
        <v>978</v>
      </c>
      <c r="D692" s="10">
        <v>0.03</v>
      </c>
      <c r="E692" s="10">
        <v>1.57</v>
      </c>
      <c r="F692" s="10">
        <v>0.04</v>
      </c>
      <c r="G692" s="10">
        <v>14.49</v>
      </c>
      <c r="H692" s="10">
        <v>0</v>
      </c>
      <c r="I692" s="11"/>
    </row>
    <row r="693" spans="1:9">
      <c r="A693" s="105"/>
      <c r="B693" s="98" t="s">
        <v>103</v>
      </c>
      <c r="C693" s="9" t="s">
        <v>979</v>
      </c>
      <c r="D693" s="10">
        <v>1.58</v>
      </c>
      <c r="E693" s="10">
        <v>1.74</v>
      </c>
      <c r="F693" s="10">
        <v>2.56</v>
      </c>
      <c r="G693" s="10">
        <v>32.64</v>
      </c>
      <c r="H693" s="10">
        <v>0.70699999999999996</v>
      </c>
      <c r="I693" s="11"/>
    </row>
    <row r="694" spans="1:9">
      <c r="A694" s="105"/>
      <c r="B694" s="98" t="s">
        <v>102</v>
      </c>
      <c r="C694" s="10" t="s">
        <v>361</v>
      </c>
      <c r="D694" s="10">
        <v>0</v>
      </c>
      <c r="E694" s="10">
        <v>0</v>
      </c>
      <c r="F694" s="10">
        <v>3.4929999999999999</v>
      </c>
      <c r="G694" s="10">
        <v>13.965</v>
      </c>
      <c r="H694" s="10">
        <v>0</v>
      </c>
      <c r="I694" s="11"/>
    </row>
    <row r="695" spans="1:9">
      <c r="A695" s="105"/>
      <c r="B695" s="98" t="s">
        <v>299</v>
      </c>
      <c r="C695" s="9" t="s">
        <v>980</v>
      </c>
      <c r="D695" s="10">
        <v>1.63</v>
      </c>
      <c r="E695" s="10">
        <v>1.47</v>
      </c>
      <c r="F695" s="10">
        <v>0.09</v>
      </c>
      <c r="G695" s="10">
        <v>20.100000000000001</v>
      </c>
      <c r="H695" s="10">
        <v>0</v>
      </c>
      <c r="I695" s="11"/>
    </row>
    <row r="696" spans="1:9">
      <c r="A696" s="107"/>
      <c r="B696" s="98" t="s">
        <v>159</v>
      </c>
      <c r="C696" s="9" t="s">
        <v>574</v>
      </c>
      <c r="D696" s="10">
        <v>0.22</v>
      </c>
      <c r="E696" s="10">
        <v>0.8</v>
      </c>
      <c r="F696" s="10">
        <v>0.31</v>
      </c>
      <c r="G696" s="10">
        <v>9.52</v>
      </c>
      <c r="H696" s="10">
        <v>0.04</v>
      </c>
      <c r="I696" s="11"/>
    </row>
    <row r="697" spans="1:9" ht="15" customHeight="1">
      <c r="A697" s="6" t="s">
        <v>13</v>
      </c>
      <c r="B697" s="97" t="s">
        <v>305</v>
      </c>
      <c r="C697" s="7" t="s">
        <v>87</v>
      </c>
      <c r="D697" s="7">
        <f>SUM(D698:D701)</f>
        <v>4.32</v>
      </c>
      <c r="E697" s="7">
        <f t="shared" ref="E697:H697" si="148">SUM(E698:E701)</f>
        <v>4.75</v>
      </c>
      <c r="F697" s="7">
        <f t="shared" si="148"/>
        <v>14.95</v>
      </c>
      <c r="G697" s="7">
        <f t="shared" si="148"/>
        <v>120.99999999999999</v>
      </c>
      <c r="H697" s="7">
        <f t="shared" si="148"/>
        <v>1.825</v>
      </c>
      <c r="I697" s="8" t="s">
        <v>306</v>
      </c>
    </row>
    <row r="698" spans="1:9">
      <c r="A698" s="107"/>
      <c r="B698" s="98" t="s">
        <v>103</v>
      </c>
      <c r="C698" s="9" t="s">
        <v>307</v>
      </c>
      <c r="D698" s="10">
        <v>4.07</v>
      </c>
      <c r="E698" s="10">
        <v>4.49</v>
      </c>
      <c r="F698" s="10">
        <v>6.6</v>
      </c>
      <c r="G698" s="10">
        <v>84.24</v>
      </c>
      <c r="H698" s="10">
        <v>1.825</v>
      </c>
      <c r="I698" s="11"/>
    </row>
    <row r="699" spans="1:9">
      <c r="A699" s="107"/>
      <c r="B699" s="98" t="s">
        <v>104</v>
      </c>
      <c r="C699" s="9" t="s">
        <v>308</v>
      </c>
      <c r="D699" s="10">
        <v>0</v>
      </c>
      <c r="E699" s="10">
        <v>0</v>
      </c>
      <c r="F699" s="10">
        <v>0</v>
      </c>
      <c r="G699" s="10">
        <v>0</v>
      </c>
      <c r="H699" s="10">
        <v>0</v>
      </c>
      <c r="I699" s="11"/>
    </row>
    <row r="700" spans="1:9">
      <c r="A700" s="107"/>
      <c r="B700" s="98" t="s">
        <v>102</v>
      </c>
      <c r="C700" s="10" t="s">
        <v>309</v>
      </c>
      <c r="D700" s="10">
        <v>0</v>
      </c>
      <c r="E700" s="10">
        <v>0</v>
      </c>
      <c r="F700" s="10">
        <v>8.08</v>
      </c>
      <c r="G700" s="10">
        <v>32.299999999999997</v>
      </c>
      <c r="H700" s="10">
        <v>0</v>
      </c>
      <c r="I700" s="11"/>
    </row>
    <row r="701" spans="1:9">
      <c r="A701" s="107"/>
      <c r="B701" s="98" t="s">
        <v>310</v>
      </c>
      <c r="C701" s="9" t="s">
        <v>170</v>
      </c>
      <c r="D701" s="10">
        <v>0.25</v>
      </c>
      <c r="E701" s="10">
        <v>0.26</v>
      </c>
      <c r="F701" s="10">
        <v>0.27</v>
      </c>
      <c r="G701" s="10">
        <v>4.46</v>
      </c>
      <c r="H701" s="10">
        <v>0</v>
      </c>
      <c r="I701" s="11"/>
    </row>
    <row r="702" spans="1:9">
      <c r="A702" s="135" t="s">
        <v>119</v>
      </c>
      <c r="B702" s="136"/>
      <c r="C702" s="56">
        <v>402</v>
      </c>
      <c r="D702" s="56">
        <f>SUM(D685,D687,D689,D697,)</f>
        <v>29.989999999999995</v>
      </c>
      <c r="E702" s="56">
        <f t="shared" ref="E702:H702" si="149">SUM(E685,E687,E689,E697,)</f>
        <v>24.980000000000004</v>
      </c>
      <c r="F702" s="56">
        <f t="shared" si="149"/>
        <v>46.87299999999999</v>
      </c>
      <c r="G702" s="56">
        <f t="shared" si="149"/>
        <v>538.69499999999994</v>
      </c>
      <c r="H702" s="56">
        <f t="shared" si="149"/>
        <v>3.121</v>
      </c>
      <c r="I702" s="37"/>
    </row>
    <row r="703" spans="1:9">
      <c r="A703" s="6" t="s">
        <v>120</v>
      </c>
      <c r="B703" s="97" t="s">
        <v>326</v>
      </c>
      <c r="C703" s="7" t="s">
        <v>331</v>
      </c>
      <c r="D703" s="7">
        <f>SUM(D704)</f>
        <v>0.4</v>
      </c>
      <c r="E703" s="7">
        <f t="shared" ref="E703:H703" si="150">SUM(E704)</f>
        <v>0.4</v>
      </c>
      <c r="F703" s="7">
        <f t="shared" si="150"/>
        <v>9</v>
      </c>
      <c r="G703" s="7">
        <f t="shared" si="150"/>
        <v>45</v>
      </c>
      <c r="H703" s="7">
        <f t="shared" si="150"/>
        <v>165</v>
      </c>
      <c r="I703" s="8" t="s">
        <v>328</v>
      </c>
    </row>
    <row r="704" spans="1:9">
      <c r="A704" s="107"/>
      <c r="B704" s="98" t="s">
        <v>430</v>
      </c>
      <c r="C704" s="10" t="s">
        <v>580</v>
      </c>
      <c r="D704" s="10">
        <v>0.4</v>
      </c>
      <c r="E704" s="10">
        <v>0.4</v>
      </c>
      <c r="F704" s="10">
        <v>9</v>
      </c>
      <c r="G704" s="10">
        <v>45</v>
      </c>
      <c r="H704" s="10">
        <v>165</v>
      </c>
      <c r="I704" s="11"/>
    </row>
    <row r="705" spans="1:9">
      <c r="A705" s="135" t="s">
        <v>119</v>
      </c>
      <c r="B705" s="136"/>
      <c r="C705" s="56">
        <v>100</v>
      </c>
      <c r="D705" s="56">
        <f>SUM(D703)</f>
        <v>0.4</v>
      </c>
      <c r="E705" s="56">
        <f t="shared" ref="E705:H705" si="151">SUM(E703)</f>
        <v>0.4</v>
      </c>
      <c r="F705" s="56">
        <f t="shared" si="151"/>
        <v>9</v>
      </c>
      <c r="G705" s="56">
        <f t="shared" si="151"/>
        <v>45</v>
      </c>
      <c r="H705" s="56">
        <f t="shared" si="151"/>
        <v>165</v>
      </c>
      <c r="I705" s="37"/>
    </row>
    <row r="706" spans="1:9" ht="16.5" customHeight="1">
      <c r="A706" s="6" t="s">
        <v>114</v>
      </c>
      <c r="B706" s="97" t="s">
        <v>1005</v>
      </c>
      <c r="C706" s="7" t="s">
        <v>138</v>
      </c>
      <c r="D706" s="7">
        <f>SUM(D707:D709)</f>
        <v>2.35</v>
      </c>
      <c r="E706" s="7">
        <f t="shared" ref="E706:H706" si="152">SUM(E707:E709)</f>
        <v>4.75</v>
      </c>
      <c r="F706" s="7">
        <f t="shared" si="152"/>
        <v>3.56</v>
      </c>
      <c r="G706" s="7">
        <f t="shared" si="152"/>
        <v>66.790000000000006</v>
      </c>
      <c r="H706" s="7">
        <f t="shared" si="152"/>
        <v>4.1019999999999994</v>
      </c>
      <c r="I706" s="8" t="s">
        <v>1004</v>
      </c>
    </row>
    <row r="707" spans="1:9">
      <c r="A707" s="107"/>
      <c r="B707" s="98" t="s">
        <v>136</v>
      </c>
      <c r="C707" s="35" t="s">
        <v>848</v>
      </c>
      <c r="D707" s="19">
        <v>0</v>
      </c>
      <c r="E707" s="19">
        <v>2.5</v>
      </c>
      <c r="F707" s="19">
        <v>0</v>
      </c>
      <c r="G707" s="19">
        <v>22.48</v>
      </c>
      <c r="H707" s="19">
        <v>0</v>
      </c>
      <c r="I707" s="20"/>
    </row>
    <row r="708" spans="1:9">
      <c r="A708" s="107"/>
      <c r="B708" s="98" t="s">
        <v>135</v>
      </c>
      <c r="C708" s="35" t="s">
        <v>1009</v>
      </c>
      <c r="D708" s="19">
        <v>0.61</v>
      </c>
      <c r="E708" s="19">
        <v>0.04</v>
      </c>
      <c r="F708" s="19">
        <v>3.56</v>
      </c>
      <c r="G708" s="19">
        <v>17.010000000000002</v>
      </c>
      <c r="H708" s="19">
        <v>4.05</v>
      </c>
      <c r="I708" s="20"/>
    </row>
    <row r="709" spans="1:9">
      <c r="A709" s="107"/>
      <c r="B709" s="98" t="s">
        <v>1002</v>
      </c>
      <c r="C709" s="35" t="s">
        <v>1008</v>
      </c>
      <c r="D709" s="19">
        <v>1.74</v>
      </c>
      <c r="E709" s="19">
        <v>2.21</v>
      </c>
      <c r="F709" s="19">
        <v>0</v>
      </c>
      <c r="G709" s="19">
        <v>27.3</v>
      </c>
      <c r="H709" s="19">
        <v>5.1999999999999998E-2</v>
      </c>
      <c r="I709" s="20"/>
    </row>
    <row r="710" spans="1:9">
      <c r="A710" s="6" t="s">
        <v>114</v>
      </c>
      <c r="B710" s="97" t="s">
        <v>1010</v>
      </c>
      <c r="C710" s="7" t="s">
        <v>374</v>
      </c>
      <c r="D710" s="7">
        <f>SUM(D711:D719)</f>
        <v>6.3900000000000006</v>
      </c>
      <c r="E710" s="7">
        <f t="shared" ref="E710:H710" si="153">SUM(E711:E719)</f>
        <v>7.4700000000000006</v>
      </c>
      <c r="F710" s="7">
        <f t="shared" si="153"/>
        <v>11.68</v>
      </c>
      <c r="G710" s="7">
        <f t="shared" si="153"/>
        <v>138.91</v>
      </c>
      <c r="H710" s="7">
        <f t="shared" si="153"/>
        <v>16.399999999999999</v>
      </c>
      <c r="I710" s="8" t="s">
        <v>1011</v>
      </c>
    </row>
    <row r="711" spans="1:9">
      <c r="A711" s="107"/>
      <c r="B711" s="98" t="s">
        <v>188</v>
      </c>
      <c r="C711" s="9" t="s">
        <v>886</v>
      </c>
      <c r="D711" s="10">
        <v>0.28999999999999998</v>
      </c>
      <c r="E711" s="10">
        <v>0.02</v>
      </c>
      <c r="F711" s="10">
        <v>0.75</v>
      </c>
      <c r="G711" s="10">
        <v>4.4800000000000004</v>
      </c>
      <c r="H711" s="10">
        <v>7.2</v>
      </c>
      <c r="I711" s="11"/>
    </row>
    <row r="712" spans="1:9">
      <c r="A712" s="107"/>
      <c r="B712" s="98" t="s">
        <v>190</v>
      </c>
      <c r="C712" s="9" t="s">
        <v>1016</v>
      </c>
      <c r="D712" s="10">
        <v>0.8</v>
      </c>
      <c r="E712" s="10">
        <v>0.16</v>
      </c>
      <c r="F712" s="10">
        <v>6.52</v>
      </c>
      <c r="G712" s="10">
        <v>30.8</v>
      </c>
      <c r="H712" s="10">
        <v>8</v>
      </c>
      <c r="I712" s="11"/>
    </row>
    <row r="713" spans="1:9">
      <c r="A713" s="107"/>
      <c r="B713" s="98" t="s">
        <v>527</v>
      </c>
      <c r="C713" s="9" t="s">
        <v>1017</v>
      </c>
      <c r="D713" s="10">
        <v>0.11</v>
      </c>
      <c r="E713" s="10">
        <v>0.02</v>
      </c>
      <c r="F713" s="10">
        <v>0.66</v>
      </c>
      <c r="G713" s="10">
        <v>3.28</v>
      </c>
      <c r="H713" s="10">
        <v>0.8</v>
      </c>
      <c r="I713" s="11"/>
    </row>
    <row r="714" spans="1:9">
      <c r="A714" s="107"/>
      <c r="B714" s="98" t="s">
        <v>534</v>
      </c>
      <c r="C714" s="9" t="s">
        <v>143</v>
      </c>
      <c r="D714" s="10">
        <v>0</v>
      </c>
      <c r="E714" s="10">
        <v>0</v>
      </c>
      <c r="F714" s="10">
        <v>0</v>
      </c>
      <c r="G714" s="10">
        <v>0</v>
      </c>
      <c r="H714" s="10">
        <v>0</v>
      </c>
      <c r="I714" s="11"/>
    </row>
    <row r="715" spans="1:9">
      <c r="A715" s="107"/>
      <c r="B715" s="98" t="s">
        <v>587</v>
      </c>
      <c r="C715" s="9" t="s">
        <v>750</v>
      </c>
      <c r="D715" s="10">
        <v>0.1</v>
      </c>
      <c r="E715" s="10">
        <v>0.01</v>
      </c>
      <c r="F715" s="10">
        <v>0.55000000000000004</v>
      </c>
      <c r="G715" s="10">
        <v>2.8</v>
      </c>
      <c r="H715" s="10">
        <v>0.4</v>
      </c>
      <c r="I715" s="11"/>
    </row>
    <row r="716" spans="1:9">
      <c r="A716" s="107"/>
      <c r="B716" s="98" t="s">
        <v>256</v>
      </c>
      <c r="C716" s="9" t="s">
        <v>391</v>
      </c>
      <c r="D716" s="10">
        <v>0</v>
      </c>
      <c r="E716" s="10">
        <v>4</v>
      </c>
      <c r="F716" s="10">
        <v>0</v>
      </c>
      <c r="G716" s="10">
        <v>35.96</v>
      </c>
      <c r="H716" s="10">
        <v>0</v>
      </c>
      <c r="I716" s="11"/>
    </row>
    <row r="717" spans="1:9" ht="18.75" customHeight="1">
      <c r="A717" s="107"/>
      <c r="B717" s="98" t="s">
        <v>841</v>
      </c>
      <c r="C717" s="9" t="s">
        <v>1018</v>
      </c>
      <c r="D717" s="10">
        <v>1.38</v>
      </c>
      <c r="E717" s="10">
        <v>7.0000000000000007E-2</v>
      </c>
      <c r="F717" s="10">
        <v>3.2</v>
      </c>
      <c r="G717" s="10">
        <v>18.16</v>
      </c>
      <c r="H717" s="10">
        <v>0</v>
      </c>
      <c r="I717" s="11"/>
    </row>
    <row r="718" spans="1:9">
      <c r="A718" s="107"/>
      <c r="B718" s="98" t="s">
        <v>75</v>
      </c>
      <c r="C718" s="9" t="s">
        <v>1019</v>
      </c>
      <c r="D718" s="10">
        <v>0</v>
      </c>
      <c r="E718" s="10">
        <v>0</v>
      </c>
      <c r="F718" s="10">
        <v>0</v>
      </c>
      <c r="G718" s="10">
        <v>0</v>
      </c>
      <c r="H718" s="10">
        <v>0</v>
      </c>
      <c r="I718" s="11"/>
    </row>
    <row r="719" spans="1:9">
      <c r="A719" s="107"/>
      <c r="B719" s="98" t="s">
        <v>155</v>
      </c>
      <c r="C719" s="9" t="s">
        <v>908</v>
      </c>
      <c r="D719" s="10">
        <v>3.71</v>
      </c>
      <c r="E719" s="10">
        <v>3.19</v>
      </c>
      <c r="F719" s="10">
        <v>0</v>
      </c>
      <c r="G719" s="10">
        <v>43.43</v>
      </c>
      <c r="H719" s="10">
        <v>0</v>
      </c>
      <c r="I719" s="11"/>
    </row>
    <row r="720" spans="1:9" ht="18" customHeight="1">
      <c r="A720" s="6" t="s">
        <v>114</v>
      </c>
      <c r="B720" s="97" t="s">
        <v>1036</v>
      </c>
      <c r="C720" s="7" t="s">
        <v>107</v>
      </c>
      <c r="D720" s="7">
        <f>SUM(D721:D725)</f>
        <v>14.200000000000001</v>
      </c>
      <c r="E720" s="7">
        <f t="shared" ref="E720:H720" si="154">SUM(E721:E725)</f>
        <v>15.100000000000001</v>
      </c>
      <c r="F720" s="7">
        <f t="shared" si="154"/>
        <v>7.24</v>
      </c>
      <c r="G720" s="7">
        <f t="shared" si="154"/>
        <v>221.8</v>
      </c>
      <c r="H720" s="7">
        <f t="shared" si="154"/>
        <v>1.3540000000000001</v>
      </c>
      <c r="I720" s="8" t="s">
        <v>1035</v>
      </c>
    </row>
    <row r="721" spans="1:9" ht="18" customHeight="1">
      <c r="A721" s="107"/>
      <c r="B721" s="98" t="s">
        <v>79</v>
      </c>
      <c r="C721" s="35" t="s">
        <v>1041</v>
      </c>
      <c r="D721" s="19">
        <v>0.55000000000000004</v>
      </c>
      <c r="E721" s="19">
        <v>0.64</v>
      </c>
      <c r="F721" s="19">
        <v>0.86</v>
      </c>
      <c r="G721" s="19">
        <v>11.58</v>
      </c>
      <c r="H721" s="19">
        <v>0.11</v>
      </c>
      <c r="I721" s="20"/>
    </row>
    <row r="722" spans="1:9">
      <c r="A722" s="107"/>
      <c r="B722" s="98" t="s">
        <v>1040</v>
      </c>
      <c r="C722" s="19" t="s">
        <v>1039</v>
      </c>
      <c r="D722" s="19">
        <v>12.58</v>
      </c>
      <c r="E722" s="19">
        <v>12.72</v>
      </c>
      <c r="F722" s="19">
        <v>0</v>
      </c>
      <c r="G722" s="19">
        <v>164.52</v>
      </c>
      <c r="H722" s="19">
        <v>1.244</v>
      </c>
      <c r="I722" s="20"/>
    </row>
    <row r="723" spans="1:9">
      <c r="A723" s="107"/>
      <c r="B723" s="98" t="s">
        <v>614</v>
      </c>
      <c r="C723" s="35" t="s">
        <v>618</v>
      </c>
      <c r="D723" s="19">
        <v>1.04</v>
      </c>
      <c r="E723" s="19">
        <v>0.13</v>
      </c>
      <c r="F723" s="19">
        <v>6.34</v>
      </c>
      <c r="G723" s="19">
        <v>30.84</v>
      </c>
      <c r="H723" s="19">
        <v>0</v>
      </c>
      <c r="I723" s="20"/>
    </row>
    <row r="724" spans="1:9">
      <c r="A724" s="107"/>
      <c r="B724" s="98" t="s">
        <v>948</v>
      </c>
      <c r="C724" s="35" t="s">
        <v>30</v>
      </c>
      <c r="D724" s="19">
        <v>0</v>
      </c>
      <c r="E724" s="19">
        <v>0</v>
      </c>
      <c r="F724" s="19">
        <v>0</v>
      </c>
      <c r="G724" s="19">
        <v>0</v>
      </c>
      <c r="H724" s="19">
        <v>0</v>
      </c>
      <c r="I724" s="20"/>
    </row>
    <row r="725" spans="1:9">
      <c r="A725" s="107"/>
      <c r="B725" s="98" t="s">
        <v>14</v>
      </c>
      <c r="C725" s="35" t="s">
        <v>1038</v>
      </c>
      <c r="D725" s="19">
        <v>0.03</v>
      </c>
      <c r="E725" s="19">
        <v>1.61</v>
      </c>
      <c r="F725" s="19">
        <v>0.04</v>
      </c>
      <c r="G725" s="19">
        <v>14.86</v>
      </c>
      <c r="H725" s="19">
        <v>0</v>
      </c>
      <c r="I725" s="20"/>
    </row>
    <row r="726" spans="1:9">
      <c r="A726" s="6" t="s">
        <v>114</v>
      </c>
      <c r="B726" s="97" t="s">
        <v>396</v>
      </c>
      <c r="C726" s="7" t="s">
        <v>122</v>
      </c>
      <c r="D726" s="7">
        <f>SUM(D727:D730)</f>
        <v>3.01</v>
      </c>
      <c r="E726" s="7">
        <f t="shared" ref="E726:H726" si="155">SUM(E727:E730)</f>
        <v>3.54</v>
      </c>
      <c r="F726" s="7">
        <f t="shared" si="155"/>
        <v>17.34</v>
      </c>
      <c r="G726" s="7">
        <f t="shared" si="155"/>
        <v>113.81</v>
      </c>
      <c r="H726" s="7">
        <f t="shared" si="155"/>
        <v>19.582999999999998</v>
      </c>
      <c r="I726" s="8" t="s">
        <v>397</v>
      </c>
    </row>
    <row r="727" spans="1:9">
      <c r="A727" s="107"/>
      <c r="B727" s="98" t="s">
        <v>190</v>
      </c>
      <c r="C727" s="9" t="s">
        <v>408</v>
      </c>
      <c r="D727" s="10">
        <v>1.91</v>
      </c>
      <c r="E727" s="10">
        <v>0.38</v>
      </c>
      <c r="F727" s="10">
        <v>15.57</v>
      </c>
      <c r="G727" s="10">
        <v>73.569999999999993</v>
      </c>
      <c r="H727" s="10">
        <v>19.11</v>
      </c>
      <c r="I727" s="11"/>
    </row>
    <row r="728" spans="1:9">
      <c r="A728" s="107"/>
      <c r="B728" s="98" t="s">
        <v>14</v>
      </c>
      <c r="C728" s="9" t="s">
        <v>409</v>
      </c>
      <c r="D728" s="10">
        <v>0.04</v>
      </c>
      <c r="E728" s="10">
        <v>2</v>
      </c>
      <c r="F728" s="10">
        <v>0.06</v>
      </c>
      <c r="G728" s="10">
        <v>18.399999999999999</v>
      </c>
      <c r="H728" s="10">
        <v>0</v>
      </c>
      <c r="I728" s="11"/>
    </row>
    <row r="729" spans="1:9">
      <c r="A729" s="107"/>
      <c r="B729" s="98" t="s">
        <v>103</v>
      </c>
      <c r="C729" s="9" t="s">
        <v>410</v>
      </c>
      <c r="D729" s="10">
        <v>1.06</v>
      </c>
      <c r="E729" s="10">
        <v>1.1599999999999999</v>
      </c>
      <c r="F729" s="10">
        <v>1.71</v>
      </c>
      <c r="G729" s="10">
        <v>21.84</v>
      </c>
      <c r="H729" s="10">
        <v>0.47299999999999998</v>
      </c>
      <c r="I729" s="11"/>
    </row>
    <row r="730" spans="1:9" ht="12.75" customHeight="1">
      <c r="A730" s="107"/>
      <c r="B730" s="98" t="s">
        <v>101</v>
      </c>
      <c r="C730" s="9" t="s">
        <v>298</v>
      </c>
      <c r="D730" s="10">
        <v>0</v>
      </c>
      <c r="E730" s="10">
        <v>0</v>
      </c>
      <c r="F730" s="10">
        <v>0</v>
      </c>
      <c r="G730" s="10">
        <v>0</v>
      </c>
      <c r="H730" s="10">
        <v>0</v>
      </c>
      <c r="I730" s="11"/>
    </row>
    <row r="731" spans="1:9" ht="17.25" customHeight="1">
      <c r="A731" s="6" t="s">
        <v>114</v>
      </c>
      <c r="B731" s="97" t="s">
        <v>428</v>
      </c>
      <c r="C731" s="7" t="s">
        <v>87</v>
      </c>
      <c r="D731" s="7">
        <f>SUM(D732:D734)</f>
        <v>7.0000000000000007E-2</v>
      </c>
      <c r="E731" s="7">
        <f t="shared" ref="E731:H731" si="156">SUM(E732:E734)</f>
        <v>7.0000000000000007E-2</v>
      </c>
      <c r="F731" s="7">
        <f t="shared" si="156"/>
        <v>8.754999999999999</v>
      </c>
      <c r="G731" s="7">
        <f t="shared" si="156"/>
        <v>36.605000000000004</v>
      </c>
      <c r="H731" s="7">
        <f t="shared" si="156"/>
        <v>28.875</v>
      </c>
      <c r="I731" s="8" t="s">
        <v>429</v>
      </c>
    </row>
    <row r="732" spans="1:9">
      <c r="A732" s="107"/>
      <c r="B732" s="98" t="s">
        <v>104</v>
      </c>
      <c r="C732" s="9" t="s">
        <v>201</v>
      </c>
      <c r="D732" s="10">
        <v>0</v>
      </c>
      <c r="E732" s="10">
        <v>0</v>
      </c>
      <c r="F732" s="10">
        <v>0</v>
      </c>
      <c r="G732" s="10">
        <v>0</v>
      </c>
      <c r="H732" s="10">
        <v>0</v>
      </c>
      <c r="I732" s="11"/>
    </row>
    <row r="733" spans="1:9">
      <c r="A733" s="107"/>
      <c r="B733" s="98" t="s">
        <v>102</v>
      </c>
      <c r="C733" s="44" t="s">
        <v>200</v>
      </c>
      <c r="D733" s="10">
        <v>0</v>
      </c>
      <c r="E733" s="10">
        <v>0</v>
      </c>
      <c r="F733" s="10">
        <v>7.18</v>
      </c>
      <c r="G733" s="10">
        <v>28.73</v>
      </c>
      <c r="H733" s="10">
        <v>0</v>
      </c>
      <c r="I733" s="11"/>
    </row>
    <row r="734" spans="1:9">
      <c r="A734" s="107"/>
      <c r="B734" s="98" t="s">
        <v>430</v>
      </c>
      <c r="C734" s="10" t="s">
        <v>432</v>
      </c>
      <c r="D734" s="10">
        <v>7.0000000000000007E-2</v>
      </c>
      <c r="E734" s="10">
        <v>7.0000000000000007E-2</v>
      </c>
      <c r="F734" s="10">
        <v>1.575</v>
      </c>
      <c r="G734" s="10">
        <v>7.875</v>
      </c>
      <c r="H734" s="10">
        <v>28.875</v>
      </c>
      <c r="I734" s="11"/>
    </row>
    <row r="735" spans="1:9">
      <c r="A735" s="6" t="s">
        <v>114</v>
      </c>
      <c r="B735" s="97" t="s">
        <v>231</v>
      </c>
      <c r="C735" s="7" t="s">
        <v>31</v>
      </c>
      <c r="D735" s="7">
        <f>SUM(D736)</f>
        <v>1.44</v>
      </c>
      <c r="E735" s="7">
        <f t="shared" ref="E735:H735" si="157">SUM(E736)</f>
        <v>0.36</v>
      </c>
      <c r="F735" s="7">
        <f t="shared" si="157"/>
        <v>12.48</v>
      </c>
      <c r="G735" s="7">
        <f t="shared" si="157"/>
        <v>59.4</v>
      </c>
      <c r="H735" s="7">
        <f t="shared" si="157"/>
        <v>0</v>
      </c>
      <c r="I735" s="8" t="s">
        <v>232</v>
      </c>
    </row>
    <row r="736" spans="1:9">
      <c r="A736" s="107"/>
      <c r="B736" s="98" t="s">
        <v>233</v>
      </c>
      <c r="C736" s="9" t="s">
        <v>32</v>
      </c>
      <c r="D736" s="10">
        <v>1.44</v>
      </c>
      <c r="E736" s="10">
        <v>0.36</v>
      </c>
      <c r="F736" s="10">
        <v>12.48</v>
      </c>
      <c r="G736" s="10">
        <v>59.4</v>
      </c>
      <c r="H736" s="10">
        <v>0</v>
      </c>
      <c r="I736" s="11"/>
    </row>
    <row r="737" spans="1:9">
      <c r="A737" s="135" t="s">
        <v>119</v>
      </c>
      <c r="B737" s="136"/>
      <c r="C737" s="56">
        <v>670</v>
      </c>
      <c r="D737" s="56">
        <f>SUM(D706,D710,D720,D726,D731,D735,)</f>
        <v>27.460000000000004</v>
      </c>
      <c r="E737" s="56">
        <f t="shared" ref="E737:H737" si="158">SUM(E706,E710,E720,E726,E731,E735,)</f>
        <v>31.29</v>
      </c>
      <c r="F737" s="56">
        <f t="shared" si="158"/>
        <v>61.055000000000007</v>
      </c>
      <c r="G737" s="56">
        <f t="shared" si="158"/>
        <v>637.31499999999994</v>
      </c>
      <c r="H737" s="56">
        <f t="shared" si="158"/>
        <v>70.313999999999993</v>
      </c>
      <c r="I737" s="37"/>
    </row>
    <row r="738" spans="1:9">
      <c r="A738" s="6" t="s">
        <v>242</v>
      </c>
      <c r="B738" s="101" t="s">
        <v>440</v>
      </c>
      <c r="C738" s="52" t="s">
        <v>448</v>
      </c>
      <c r="D738" s="52">
        <v>5.62</v>
      </c>
      <c r="E738" s="52">
        <v>7.35</v>
      </c>
      <c r="F738" s="52">
        <v>55.8</v>
      </c>
      <c r="G738" s="52">
        <v>312.75</v>
      </c>
      <c r="H738" s="52">
        <v>0</v>
      </c>
      <c r="I738" s="53" t="s">
        <v>441</v>
      </c>
    </row>
    <row r="739" spans="1:9" ht="15" customHeight="1">
      <c r="A739" s="107"/>
      <c r="B739" s="98" t="s">
        <v>442</v>
      </c>
      <c r="C739" s="9" t="s">
        <v>304</v>
      </c>
      <c r="D739" s="10">
        <v>5.55</v>
      </c>
      <c r="E739" s="10">
        <v>7.05</v>
      </c>
      <c r="F739" s="10">
        <v>54.82</v>
      </c>
      <c r="G739" s="10">
        <v>305.25</v>
      </c>
      <c r="H739" s="10">
        <v>0</v>
      </c>
      <c r="I739" s="11"/>
    </row>
    <row r="740" spans="1:9" ht="16.5" customHeight="1">
      <c r="A740" s="6" t="s">
        <v>242</v>
      </c>
      <c r="B740" s="97" t="s">
        <v>276</v>
      </c>
      <c r="C740" s="7" t="s">
        <v>87</v>
      </c>
      <c r="D740" s="7">
        <f>SUM(D741:D742)</f>
        <v>5.24</v>
      </c>
      <c r="E740" s="7">
        <f t="shared" ref="E740:H740" si="159">SUM(E741:E742)</f>
        <v>1.75</v>
      </c>
      <c r="F740" s="7">
        <f t="shared" si="159"/>
        <v>10.57</v>
      </c>
      <c r="G740" s="7">
        <f t="shared" si="159"/>
        <v>84.2</v>
      </c>
      <c r="H740" s="7">
        <f t="shared" si="159"/>
        <v>1.222</v>
      </c>
      <c r="I740" s="8" t="s">
        <v>277</v>
      </c>
    </row>
    <row r="741" spans="1:9">
      <c r="A741" s="107"/>
      <c r="B741" s="98" t="s">
        <v>278</v>
      </c>
      <c r="C741" s="10" t="s">
        <v>283</v>
      </c>
      <c r="D741" s="10">
        <v>0</v>
      </c>
      <c r="E741" s="10">
        <v>0</v>
      </c>
      <c r="F741" s="10">
        <v>3.59</v>
      </c>
      <c r="G741" s="10">
        <v>14.36</v>
      </c>
      <c r="H741" s="10">
        <v>0</v>
      </c>
      <c r="I741" s="11"/>
    </row>
    <row r="742" spans="1:9" ht="15.75" thickBot="1">
      <c r="A742" s="108"/>
      <c r="B742" s="99" t="s">
        <v>280</v>
      </c>
      <c r="C742" s="45" t="s">
        <v>284</v>
      </c>
      <c r="D742" s="46">
        <v>5.24</v>
      </c>
      <c r="E742" s="46">
        <v>1.75</v>
      </c>
      <c r="F742" s="46">
        <v>6.98</v>
      </c>
      <c r="G742" s="46">
        <v>69.84</v>
      </c>
      <c r="H742" s="46">
        <v>1.222</v>
      </c>
      <c r="I742" s="47"/>
    </row>
    <row r="743" spans="1:9">
      <c r="A743" s="137" t="s">
        <v>119</v>
      </c>
      <c r="B743" s="138"/>
      <c r="C743" s="54">
        <v>255</v>
      </c>
      <c r="D743" s="54">
        <f>SUM(D738,D740,)</f>
        <v>10.86</v>
      </c>
      <c r="E743" s="54">
        <f t="shared" ref="E743:H743" si="160">SUM(E738,E740,)</f>
        <v>9.1</v>
      </c>
      <c r="F743" s="54">
        <f t="shared" si="160"/>
        <v>66.37</v>
      </c>
      <c r="G743" s="54">
        <f t="shared" si="160"/>
        <v>396.95</v>
      </c>
      <c r="H743" s="54">
        <f t="shared" si="160"/>
        <v>1.222</v>
      </c>
      <c r="I743" s="49"/>
    </row>
    <row r="744" spans="1:9" ht="16.5" thickBot="1">
      <c r="A744" s="139" t="s">
        <v>282</v>
      </c>
      <c r="B744" s="140"/>
      <c r="C744" s="55">
        <f>SUM(C702,C705,C737,C743,)</f>
        <v>1427</v>
      </c>
      <c r="D744" s="55">
        <f t="shared" ref="D744:H744" si="161">SUM(D702,D705,D737,D743,)</f>
        <v>68.709999999999994</v>
      </c>
      <c r="E744" s="55">
        <f t="shared" si="161"/>
        <v>65.77</v>
      </c>
      <c r="F744" s="55">
        <f t="shared" si="161"/>
        <v>183.298</v>
      </c>
      <c r="G744" s="55">
        <f t="shared" si="161"/>
        <v>1617.9599999999998</v>
      </c>
      <c r="H744" s="55">
        <f t="shared" si="161"/>
        <v>239.65700000000001</v>
      </c>
      <c r="I744" s="51"/>
    </row>
    <row r="746" spans="1:9" s="95" customFormat="1">
      <c r="A746" s="100"/>
      <c r="B746" s="100"/>
    </row>
    <row r="747" spans="1:9" s="95" customFormat="1">
      <c r="A747" s="100"/>
      <c r="B747" s="100"/>
    </row>
    <row r="748" spans="1:9" s="95" customFormat="1">
      <c r="A748" s="100"/>
      <c r="B748" s="100"/>
    </row>
    <row r="749" spans="1:9" s="95" customFormat="1">
      <c r="A749" s="100"/>
      <c r="B749" s="100"/>
    </row>
    <row r="750" spans="1:9" s="95" customFormat="1">
      <c r="A750" s="100"/>
      <c r="B750" s="100"/>
    </row>
    <row r="751" spans="1:9" s="95" customFormat="1">
      <c r="A751" s="100"/>
      <c r="B751" s="100"/>
    </row>
    <row r="752" spans="1:9" s="95" customFormat="1">
      <c r="A752" s="100"/>
      <c r="B752" s="100"/>
    </row>
    <row r="753" spans="1:9" s="95" customFormat="1">
      <c r="A753" s="100"/>
      <c r="B753" s="100"/>
    </row>
    <row r="754" spans="1:9" s="95" customFormat="1">
      <c r="A754" s="100"/>
      <c r="B754" s="100"/>
    </row>
    <row r="755" spans="1:9" s="95" customFormat="1">
      <c r="A755" s="100"/>
      <c r="B755" s="100"/>
    </row>
    <row r="757" spans="1:9" ht="15.75" thickBot="1"/>
    <row r="758" spans="1:9">
      <c r="A758" s="150" t="s">
        <v>2</v>
      </c>
      <c r="B758" s="152" t="s">
        <v>3</v>
      </c>
      <c r="C758" s="154" t="s">
        <v>4</v>
      </c>
      <c r="D758" s="122" t="s">
        <v>5</v>
      </c>
      <c r="E758" s="122"/>
      <c r="F758" s="122"/>
      <c r="G758" s="122" t="s">
        <v>6</v>
      </c>
      <c r="H758" s="144" t="s">
        <v>7</v>
      </c>
      <c r="I758" s="146" t="s">
        <v>8</v>
      </c>
    </row>
    <row r="759" spans="1:9" ht="15.75" thickBot="1">
      <c r="A759" s="151"/>
      <c r="B759" s="153"/>
      <c r="C759" s="155"/>
      <c r="D759" s="57" t="s">
        <v>9</v>
      </c>
      <c r="E759" s="57" t="s">
        <v>10</v>
      </c>
      <c r="F759" s="57" t="s">
        <v>11</v>
      </c>
      <c r="G759" s="143"/>
      <c r="H759" s="145"/>
      <c r="I759" s="147"/>
    </row>
    <row r="760" spans="1:9">
      <c r="A760" s="137" t="s">
        <v>1044</v>
      </c>
      <c r="B760" s="148"/>
      <c r="C760" s="148"/>
      <c r="D760" s="148"/>
      <c r="E760" s="148"/>
      <c r="F760" s="148"/>
      <c r="G760" s="148"/>
      <c r="H760" s="148"/>
      <c r="I760" s="149"/>
    </row>
    <row r="761" spans="1:9">
      <c r="A761" s="6" t="s">
        <v>13</v>
      </c>
      <c r="B761" s="97" t="s">
        <v>14</v>
      </c>
      <c r="C761" s="7" t="s">
        <v>29</v>
      </c>
      <c r="D761" s="7">
        <f>SUM(D762,)</f>
        <v>0.09</v>
      </c>
      <c r="E761" s="7">
        <f t="shared" ref="E761:H761" si="162">SUM(E762,)</f>
        <v>4.3</v>
      </c>
      <c r="F761" s="7">
        <f t="shared" si="162"/>
        <v>0.12</v>
      </c>
      <c r="G761" s="7">
        <f t="shared" si="162"/>
        <v>39.619999999999997</v>
      </c>
      <c r="H761" s="7">
        <f t="shared" si="162"/>
        <v>0</v>
      </c>
      <c r="I761" s="8" t="s">
        <v>16</v>
      </c>
    </row>
    <row r="762" spans="1:9">
      <c r="A762" s="107"/>
      <c r="B762" s="98" t="s">
        <v>14</v>
      </c>
      <c r="C762" s="9" t="s">
        <v>30</v>
      </c>
      <c r="D762" s="10">
        <v>0.09</v>
      </c>
      <c r="E762" s="10">
        <v>4.3</v>
      </c>
      <c r="F762" s="10">
        <v>0.12</v>
      </c>
      <c r="G762" s="10">
        <v>39.619999999999997</v>
      </c>
      <c r="H762" s="10">
        <v>0</v>
      </c>
      <c r="I762" s="11"/>
    </row>
    <row r="763" spans="1:9">
      <c r="A763" s="6" t="s">
        <v>13</v>
      </c>
      <c r="B763" s="97" t="s">
        <v>23</v>
      </c>
      <c r="C763" s="7" t="s">
        <v>31</v>
      </c>
      <c r="D763" s="7">
        <f>SUM(D764,)</f>
        <v>2.64</v>
      </c>
      <c r="E763" s="7">
        <f t="shared" ref="E763:H763" si="163">SUM(E764,)</f>
        <v>0.36</v>
      </c>
      <c r="F763" s="7">
        <f t="shared" si="163"/>
        <v>15.2</v>
      </c>
      <c r="G763" s="7">
        <f t="shared" si="163"/>
        <v>79.599999999999994</v>
      </c>
      <c r="H763" s="7">
        <f t="shared" si="163"/>
        <v>0</v>
      </c>
      <c r="I763" s="8" t="s">
        <v>25</v>
      </c>
    </row>
    <row r="764" spans="1:9">
      <c r="A764" s="107"/>
      <c r="B764" s="98" t="s">
        <v>26</v>
      </c>
      <c r="C764" s="9" t="s">
        <v>32</v>
      </c>
      <c r="D764" s="10">
        <v>2.64</v>
      </c>
      <c r="E764" s="10">
        <v>0.36</v>
      </c>
      <c r="F764" s="10">
        <v>15.2</v>
      </c>
      <c r="G764" s="10">
        <v>79.599999999999994</v>
      </c>
      <c r="H764" s="10">
        <v>0</v>
      </c>
      <c r="I764" s="11"/>
    </row>
    <row r="765" spans="1:9" ht="14.25" customHeight="1">
      <c r="A765" s="6" t="s">
        <v>13</v>
      </c>
      <c r="B765" s="97" t="s">
        <v>1042</v>
      </c>
      <c r="C765" s="7" t="s">
        <v>87</v>
      </c>
      <c r="D765" s="7">
        <f>SUM(D766:D771)</f>
        <v>6.06</v>
      </c>
      <c r="E765" s="7">
        <f t="shared" ref="E765:H765" si="164">SUM(E766:E771)</f>
        <v>8.23</v>
      </c>
      <c r="F765" s="7">
        <f t="shared" si="164"/>
        <v>21.990000000000002</v>
      </c>
      <c r="G765" s="7">
        <f t="shared" si="164"/>
        <v>187.48000000000002</v>
      </c>
      <c r="H765" s="7">
        <f t="shared" si="164"/>
        <v>1.7549999999999999</v>
      </c>
      <c r="I765" s="8" t="s">
        <v>1043</v>
      </c>
    </row>
    <row r="766" spans="1:9">
      <c r="A766" s="107"/>
      <c r="B766" s="98" t="s">
        <v>14</v>
      </c>
      <c r="C766" s="9" t="s">
        <v>110</v>
      </c>
      <c r="D766" s="10">
        <v>7.0000000000000007E-2</v>
      </c>
      <c r="E766" s="10">
        <v>3.32</v>
      </c>
      <c r="F766" s="10">
        <v>0.09</v>
      </c>
      <c r="G766" s="10">
        <v>30.56</v>
      </c>
      <c r="H766" s="10">
        <v>0</v>
      </c>
      <c r="I766" s="11"/>
    </row>
    <row r="767" spans="1:9">
      <c r="A767" s="107"/>
      <c r="B767" s="98" t="s">
        <v>103</v>
      </c>
      <c r="C767" s="9" t="s">
        <v>113</v>
      </c>
      <c r="D767" s="10">
        <v>3.92</v>
      </c>
      <c r="E767" s="10">
        <v>4.32</v>
      </c>
      <c r="F767" s="10">
        <v>6.34</v>
      </c>
      <c r="G767" s="10">
        <v>81</v>
      </c>
      <c r="H767" s="10">
        <v>1.7549999999999999</v>
      </c>
      <c r="I767" s="11"/>
    </row>
    <row r="768" spans="1:9">
      <c r="A768" s="107"/>
      <c r="B768" s="98" t="s">
        <v>104</v>
      </c>
      <c r="C768" s="9" t="s">
        <v>112</v>
      </c>
      <c r="D768" s="10">
        <v>0</v>
      </c>
      <c r="E768" s="10">
        <v>0</v>
      </c>
      <c r="F768" s="10">
        <v>0</v>
      </c>
      <c r="G768" s="10">
        <v>0</v>
      </c>
      <c r="H768" s="10">
        <v>0</v>
      </c>
      <c r="I768" s="11"/>
    </row>
    <row r="769" spans="1:9" ht="15" customHeight="1">
      <c r="A769" s="107"/>
      <c r="B769" s="98" t="s">
        <v>101</v>
      </c>
      <c r="C769" s="9" t="s">
        <v>111</v>
      </c>
      <c r="D769" s="10">
        <v>0</v>
      </c>
      <c r="E769" s="10">
        <v>0</v>
      </c>
      <c r="F769" s="10">
        <v>0</v>
      </c>
      <c r="G769" s="10">
        <v>0</v>
      </c>
      <c r="H769" s="10">
        <v>0</v>
      </c>
      <c r="I769" s="11"/>
    </row>
    <row r="770" spans="1:9">
      <c r="A770" s="107"/>
      <c r="B770" s="98" t="s">
        <v>102</v>
      </c>
      <c r="C770" s="10" t="s">
        <v>283</v>
      </c>
      <c r="D770" s="10">
        <v>0</v>
      </c>
      <c r="E770" s="10">
        <v>0</v>
      </c>
      <c r="F770" s="10">
        <v>3.59</v>
      </c>
      <c r="G770" s="10">
        <v>14.36</v>
      </c>
      <c r="H770" s="10">
        <v>0</v>
      </c>
      <c r="I770" s="11"/>
    </row>
    <row r="771" spans="1:9">
      <c r="A771" s="107"/>
      <c r="B771" s="98" t="s">
        <v>603</v>
      </c>
      <c r="C771" s="9" t="s">
        <v>109</v>
      </c>
      <c r="D771" s="10">
        <v>2.0699999999999998</v>
      </c>
      <c r="E771" s="10">
        <v>0.59</v>
      </c>
      <c r="F771" s="10">
        <v>11.97</v>
      </c>
      <c r="G771" s="10">
        <v>61.56</v>
      </c>
      <c r="H771" s="10">
        <v>0</v>
      </c>
      <c r="I771" s="11"/>
    </row>
    <row r="772" spans="1:9">
      <c r="A772" s="6" t="s">
        <v>13</v>
      </c>
      <c r="B772" s="97" t="s">
        <v>72</v>
      </c>
      <c r="C772" s="7" t="s">
        <v>87</v>
      </c>
      <c r="D772" s="7">
        <f>SUM(D773:D776)</f>
        <v>3.79</v>
      </c>
      <c r="E772" s="7">
        <f t="shared" ref="E772:H772" si="165">SUM(E773:E776)</f>
        <v>4.1500000000000004</v>
      </c>
      <c r="F772" s="7">
        <f t="shared" si="165"/>
        <v>11.76</v>
      </c>
      <c r="G772" s="7">
        <f t="shared" si="165"/>
        <v>100.57</v>
      </c>
      <c r="H772" s="7">
        <f t="shared" si="165"/>
        <v>0.66</v>
      </c>
      <c r="I772" s="8" t="s">
        <v>74</v>
      </c>
    </row>
    <row r="773" spans="1:9">
      <c r="A773" s="107"/>
      <c r="B773" s="98" t="s">
        <v>75</v>
      </c>
      <c r="C773" s="9" t="s">
        <v>83</v>
      </c>
      <c r="D773" s="10">
        <v>0</v>
      </c>
      <c r="E773" s="10">
        <v>0</v>
      </c>
      <c r="F773" s="10">
        <v>0</v>
      </c>
      <c r="G773" s="10">
        <v>0</v>
      </c>
      <c r="H773" s="10">
        <v>0</v>
      </c>
      <c r="I773" s="11"/>
    </row>
    <row r="774" spans="1:9">
      <c r="A774" s="107"/>
      <c r="B774" s="98" t="s">
        <v>77</v>
      </c>
      <c r="C774" s="9" t="s">
        <v>84</v>
      </c>
      <c r="D774" s="10">
        <v>0.49</v>
      </c>
      <c r="E774" s="10">
        <v>0.3</v>
      </c>
      <c r="F774" s="10">
        <v>0.2</v>
      </c>
      <c r="G774" s="10">
        <v>5.77</v>
      </c>
      <c r="H774" s="10">
        <v>0</v>
      </c>
      <c r="I774" s="11"/>
    </row>
    <row r="775" spans="1:9" ht="15.75" customHeight="1">
      <c r="A775" s="107"/>
      <c r="B775" s="98" t="s">
        <v>79</v>
      </c>
      <c r="C775" s="9" t="s">
        <v>85</v>
      </c>
      <c r="D775" s="10">
        <v>3.3</v>
      </c>
      <c r="E775" s="10">
        <v>3.85</v>
      </c>
      <c r="F775" s="10">
        <v>5.17</v>
      </c>
      <c r="G775" s="10">
        <v>69.3</v>
      </c>
      <c r="H775" s="10">
        <v>0.66</v>
      </c>
      <c r="I775" s="11"/>
    </row>
    <row r="776" spans="1:9">
      <c r="A776" s="107"/>
      <c r="B776" s="98" t="s">
        <v>81</v>
      </c>
      <c r="C776" s="10" t="s">
        <v>86</v>
      </c>
      <c r="D776" s="10">
        <v>0</v>
      </c>
      <c r="E776" s="10">
        <v>0</v>
      </c>
      <c r="F776" s="10">
        <v>6.39</v>
      </c>
      <c r="G776" s="10">
        <v>25.5</v>
      </c>
      <c r="H776" s="10">
        <v>0</v>
      </c>
      <c r="I776" s="11"/>
    </row>
    <row r="777" spans="1:9">
      <c r="A777" s="135" t="s">
        <v>119</v>
      </c>
      <c r="B777" s="136"/>
      <c r="C777" s="56">
        <v>407</v>
      </c>
      <c r="D777" s="56">
        <f>SUM(D761,D763,D765,D772,)</f>
        <v>12.579999999999998</v>
      </c>
      <c r="E777" s="56">
        <f t="shared" ref="E777:H777" si="166">SUM(E761,E763,E765,E772,)</f>
        <v>17.04</v>
      </c>
      <c r="F777" s="56">
        <f t="shared" si="166"/>
        <v>49.07</v>
      </c>
      <c r="G777" s="56">
        <f t="shared" si="166"/>
        <v>407.27000000000004</v>
      </c>
      <c r="H777" s="56">
        <f t="shared" si="166"/>
        <v>2.415</v>
      </c>
      <c r="I777" s="37"/>
    </row>
    <row r="778" spans="1:9" ht="15.75" customHeight="1">
      <c r="A778" s="6" t="s">
        <v>120</v>
      </c>
      <c r="B778" s="97" t="s">
        <v>121</v>
      </c>
      <c r="C778" s="7" t="s">
        <v>87</v>
      </c>
      <c r="D778" s="7">
        <f>SUM(D779,)</f>
        <v>0.9</v>
      </c>
      <c r="E778" s="7">
        <f t="shared" ref="E778:H778" si="167">SUM(E779,)</f>
        <v>0.18</v>
      </c>
      <c r="F778" s="7">
        <f t="shared" si="167"/>
        <v>18.18</v>
      </c>
      <c r="G778" s="7">
        <f t="shared" si="167"/>
        <v>82.8</v>
      </c>
      <c r="H778" s="7">
        <f t="shared" si="167"/>
        <v>3.6</v>
      </c>
      <c r="I778" s="8" t="s">
        <v>122</v>
      </c>
    </row>
    <row r="779" spans="1:9">
      <c r="A779" s="107"/>
      <c r="B779" s="98" t="s">
        <v>123</v>
      </c>
      <c r="C779" s="9" t="s">
        <v>124</v>
      </c>
      <c r="D779" s="10">
        <v>0.9</v>
      </c>
      <c r="E779" s="10">
        <v>0.18</v>
      </c>
      <c r="F779" s="10">
        <v>18.18</v>
      </c>
      <c r="G779" s="10">
        <v>82.8</v>
      </c>
      <c r="H779" s="10">
        <v>3.6</v>
      </c>
      <c r="I779" s="11"/>
    </row>
    <row r="780" spans="1:9">
      <c r="A780" s="135" t="s">
        <v>119</v>
      </c>
      <c r="B780" s="136"/>
      <c r="C780" s="56">
        <v>180</v>
      </c>
      <c r="D780" s="56">
        <f>SUM(D778,)</f>
        <v>0.9</v>
      </c>
      <c r="E780" s="56">
        <f t="shared" ref="E780:H780" si="168">SUM(E778,)</f>
        <v>0.18</v>
      </c>
      <c r="F780" s="56">
        <f t="shared" si="168"/>
        <v>18.18</v>
      </c>
      <c r="G780" s="56">
        <f t="shared" si="168"/>
        <v>82.8</v>
      </c>
      <c r="H780" s="56">
        <f t="shared" si="168"/>
        <v>3.6</v>
      </c>
      <c r="I780" s="37"/>
    </row>
    <row r="781" spans="1:9" ht="15.75" customHeight="1">
      <c r="A781" s="6" t="s">
        <v>114</v>
      </c>
      <c r="B781" s="97" t="s">
        <v>1074</v>
      </c>
      <c r="C781" s="7" t="s">
        <v>138</v>
      </c>
      <c r="D781" s="7">
        <f>SUM(D782)</f>
        <v>1.4</v>
      </c>
      <c r="E781" s="7">
        <f t="shared" ref="E781:H781" si="169">SUM(E782)</f>
        <v>0</v>
      </c>
      <c r="F781" s="7">
        <f t="shared" si="169"/>
        <v>0.65</v>
      </c>
      <c r="G781" s="7">
        <f t="shared" si="169"/>
        <v>8.0500000000000007</v>
      </c>
      <c r="H781" s="7">
        <f t="shared" si="169"/>
        <v>0</v>
      </c>
      <c r="I781" s="8" t="s">
        <v>1073</v>
      </c>
    </row>
    <row r="782" spans="1:9">
      <c r="A782" s="107"/>
      <c r="B782" s="98" t="s">
        <v>1072</v>
      </c>
      <c r="C782" s="35" t="s">
        <v>443</v>
      </c>
      <c r="D782" s="19">
        <v>1.4</v>
      </c>
      <c r="E782" s="19">
        <v>0</v>
      </c>
      <c r="F782" s="19">
        <v>0.65</v>
      </c>
      <c r="G782" s="19">
        <v>8.0500000000000007</v>
      </c>
      <c r="H782" s="19">
        <v>0</v>
      </c>
      <c r="I782" s="20"/>
    </row>
    <row r="783" spans="1:9">
      <c r="A783" s="6" t="s">
        <v>114</v>
      </c>
      <c r="B783" s="97" t="s">
        <v>1050</v>
      </c>
      <c r="C783" s="7" t="s">
        <v>374</v>
      </c>
      <c r="D783" s="7">
        <f>SUM(D784:D792)</f>
        <v>5.45</v>
      </c>
      <c r="E783" s="7">
        <f t="shared" ref="E783:H783" si="170">SUM(E784:E792)</f>
        <v>4.1399999999999997</v>
      </c>
      <c r="F783" s="7">
        <f t="shared" si="170"/>
        <v>8.15</v>
      </c>
      <c r="G783" s="7">
        <f t="shared" si="170"/>
        <v>92.389999999999986</v>
      </c>
      <c r="H783" s="7">
        <f t="shared" si="170"/>
        <v>21.080000000000002</v>
      </c>
      <c r="I783" s="8" t="s">
        <v>1051</v>
      </c>
    </row>
    <row r="784" spans="1:9">
      <c r="A784" s="107"/>
      <c r="B784" s="98" t="s">
        <v>188</v>
      </c>
      <c r="C784" s="9" t="s">
        <v>1052</v>
      </c>
      <c r="D784" s="10">
        <v>0.57999999999999996</v>
      </c>
      <c r="E784" s="10">
        <v>0.03</v>
      </c>
      <c r="F784" s="10">
        <v>1.5</v>
      </c>
      <c r="G784" s="10">
        <v>8.9600000000000009</v>
      </c>
      <c r="H784" s="10">
        <v>14.4</v>
      </c>
      <c r="I784" s="11"/>
    </row>
    <row r="785" spans="1:9">
      <c r="A785" s="107"/>
      <c r="B785" s="98" t="s">
        <v>190</v>
      </c>
      <c r="C785" s="9" t="s">
        <v>802</v>
      </c>
      <c r="D785" s="10">
        <v>0.39</v>
      </c>
      <c r="E785" s="10">
        <v>0.08</v>
      </c>
      <c r="F785" s="10">
        <v>3.19</v>
      </c>
      <c r="G785" s="10">
        <v>15.09</v>
      </c>
      <c r="H785" s="10">
        <v>3.92</v>
      </c>
      <c r="I785" s="11"/>
    </row>
    <row r="786" spans="1:9">
      <c r="A786" s="107"/>
      <c r="B786" s="98" t="s">
        <v>135</v>
      </c>
      <c r="C786" s="9" t="s">
        <v>1053</v>
      </c>
      <c r="D786" s="10">
        <v>0.34</v>
      </c>
      <c r="E786" s="10">
        <v>0.02</v>
      </c>
      <c r="F786" s="10">
        <v>1.97</v>
      </c>
      <c r="G786" s="10">
        <v>9.41</v>
      </c>
      <c r="H786" s="10">
        <v>2.2400000000000002</v>
      </c>
      <c r="I786" s="11"/>
    </row>
    <row r="787" spans="1:9">
      <c r="A787" s="107"/>
      <c r="B787" s="98" t="s">
        <v>153</v>
      </c>
      <c r="C787" s="9" t="s">
        <v>167</v>
      </c>
      <c r="D787" s="10">
        <v>0.12</v>
      </c>
      <c r="E787" s="10">
        <v>0.01</v>
      </c>
      <c r="F787" s="10">
        <v>0.66</v>
      </c>
      <c r="G787" s="10">
        <v>3.36</v>
      </c>
      <c r="H787" s="10">
        <v>0.48</v>
      </c>
      <c r="I787" s="11"/>
    </row>
    <row r="788" spans="1:9">
      <c r="A788" s="107"/>
      <c r="B788" s="98" t="s">
        <v>157</v>
      </c>
      <c r="C788" s="9" t="s">
        <v>1054</v>
      </c>
      <c r="D788" s="10">
        <v>0.09</v>
      </c>
      <c r="E788" s="10">
        <v>0.01</v>
      </c>
      <c r="F788" s="10">
        <v>0.52</v>
      </c>
      <c r="G788" s="10">
        <v>2.62</v>
      </c>
      <c r="H788" s="10">
        <v>0</v>
      </c>
      <c r="I788" s="11"/>
    </row>
    <row r="789" spans="1:9">
      <c r="A789" s="107"/>
      <c r="B789" s="98" t="s">
        <v>159</v>
      </c>
      <c r="C789" s="9" t="s">
        <v>574</v>
      </c>
      <c r="D789" s="10">
        <v>0.22</v>
      </c>
      <c r="E789" s="10">
        <v>0.8</v>
      </c>
      <c r="F789" s="10">
        <v>0.31</v>
      </c>
      <c r="G789" s="10">
        <v>9.52</v>
      </c>
      <c r="H789" s="10">
        <v>0.04</v>
      </c>
      <c r="I789" s="11"/>
    </row>
    <row r="790" spans="1:9" ht="18.75" customHeight="1">
      <c r="A790" s="107"/>
      <c r="B790" s="98" t="s">
        <v>101</v>
      </c>
      <c r="C790" s="9" t="s">
        <v>697</v>
      </c>
      <c r="D790" s="10">
        <v>0</v>
      </c>
      <c r="E790" s="10">
        <v>0</v>
      </c>
      <c r="F790" s="10">
        <v>0</v>
      </c>
      <c r="G790" s="10">
        <v>0</v>
      </c>
      <c r="H790" s="10">
        <v>0</v>
      </c>
      <c r="I790" s="11"/>
    </row>
    <row r="791" spans="1:9">
      <c r="A791" s="107"/>
      <c r="B791" s="98" t="s">
        <v>155</v>
      </c>
      <c r="C791" s="9" t="s">
        <v>908</v>
      </c>
      <c r="D791" s="10">
        <v>3.71</v>
      </c>
      <c r="E791" s="10">
        <v>3.19</v>
      </c>
      <c r="F791" s="10">
        <v>0</v>
      </c>
      <c r="G791" s="10">
        <v>43.43</v>
      </c>
      <c r="H791" s="10">
        <v>0</v>
      </c>
      <c r="I791" s="11"/>
    </row>
    <row r="792" spans="1:9">
      <c r="A792" s="107"/>
      <c r="B792" s="98" t="s">
        <v>104</v>
      </c>
      <c r="C792" s="10" t="s">
        <v>201</v>
      </c>
      <c r="D792" s="10">
        <v>0</v>
      </c>
      <c r="E792" s="10">
        <v>0</v>
      </c>
      <c r="F792" s="10">
        <v>0</v>
      </c>
      <c r="G792" s="10">
        <v>0</v>
      </c>
      <c r="H792" s="10">
        <v>0</v>
      </c>
      <c r="I792" s="11"/>
    </row>
    <row r="793" spans="1:9">
      <c r="A793" s="6" t="s">
        <v>114</v>
      </c>
      <c r="B793" s="97" t="s">
        <v>386</v>
      </c>
      <c r="C793" s="7" t="s">
        <v>107</v>
      </c>
      <c r="D793" s="7">
        <f>SUM(D794:D800)</f>
        <v>9.0399999999999991</v>
      </c>
      <c r="E793" s="7">
        <f t="shared" ref="E793:H793" si="171">SUM(E794:E800)</f>
        <v>3.4600000000000004</v>
      </c>
      <c r="F793" s="7">
        <f t="shared" si="171"/>
        <v>8.74</v>
      </c>
      <c r="G793" s="7">
        <f t="shared" si="171"/>
        <v>103.82000000000001</v>
      </c>
      <c r="H793" s="7">
        <f t="shared" si="171"/>
        <v>0.67100000000000004</v>
      </c>
      <c r="I793" s="8" t="s">
        <v>387</v>
      </c>
    </row>
    <row r="794" spans="1:9">
      <c r="A794" s="107"/>
      <c r="B794" s="98" t="s">
        <v>388</v>
      </c>
      <c r="C794" s="10" t="s">
        <v>402</v>
      </c>
      <c r="D794" s="10">
        <v>7.28</v>
      </c>
      <c r="E794" s="10">
        <v>0.27</v>
      </c>
      <c r="F794" s="10">
        <v>0</v>
      </c>
      <c r="G794" s="10">
        <v>31.4</v>
      </c>
      <c r="H794" s="10">
        <v>0.45500000000000002</v>
      </c>
      <c r="I794" s="11"/>
    </row>
    <row r="795" spans="1:9">
      <c r="A795" s="107"/>
      <c r="B795" s="98" t="s">
        <v>14</v>
      </c>
      <c r="C795" s="9" t="s">
        <v>403</v>
      </c>
      <c r="D795" s="10">
        <v>0.05</v>
      </c>
      <c r="E795" s="10">
        <v>2.58</v>
      </c>
      <c r="F795" s="10">
        <v>7.0000000000000007E-2</v>
      </c>
      <c r="G795" s="10">
        <v>23.77</v>
      </c>
      <c r="H795" s="10">
        <v>0</v>
      </c>
      <c r="I795" s="11"/>
    </row>
    <row r="796" spans="1:9">
      <c r="A796" s="107"/>
      <c r="B796" s="98" t="s">
        <v>157</v>
      </c>
      <c r="C796" s="9" t="s">
        <v>404</v>
      </c>
      <c r="D796" s="10">
        <v>0.12</v>
      </c>
      <c r="E796" s="10">
        <v>0.02</v>
      </c>
      <c r="F796" s="10">
        <v>0.69</v>
      </c>
      <c r="G796" s="10">
        <v>3.44</v>
      </c>
      <c r="H796" s="10">
        <v>0</v>
      </c>
      <c r="I796" s="11"/>
    </row>
    <row r="797" spans="1:9">
      <c r="A797" s="107"/>
      <c r="B797" s="98" t="s">
        <v>161</v>
      </c>
      <c r="C797" s="9" t="s">
        <v>405</v>
      </c>
      <c r="D797" s="10">
        <v>0.57999999999999996</v>
      </c>
      <c r="E797" s="10">
        <v>0.06</v>
      </c>
      <c r="F797" s="10">
        <v>3.86</v>
      </c>
      <c r="G797" s="10">
        <v>18.7</v>
      </c>
      <c r="H797" s="10">
        <v>3.4000000000000002E-2</v>
      </c>
      <c r="I797" s="11"/>
    </row>
    <row r="798" spans="1:9">
      <c r="A798" s="107"/>
      <c r="B798" s="98" t="s">
        <v>103</v>
      </c>
      <c r="C798" s="9" t="s">
        <v>245</v>
      </c>
      <c r="D798" s="10">
        <v>0.41</v>
      </c>
      <c r="E798" s="10">
        <v>0.45</v>
      </c>
      <c r="F798" s="10">
        <v>0.66</v>
      </c>
      <c r="G798" s="10">
        <v>8.4</v>
      </c>
      <c r="H798" s="10">
        <v>0.182</v>
      </c>
      <c r="I798" s="11"/>
    </row>
    <row r="799" spans="1:9" ht="15.75" customHeight="1">
      <c r="A799" s="107"/>
      <c r="B799" s="98" t="s">
        <v>101</v>
      </c>
      <c r="C799" s="9" t="s">
        <v>406</v>
      </c>
      <c r="D799" s="10">
        <v>0</v>
      </c>
      <c r="E799" s="10">
        <v>0</v>
      </c>
      <c r="F799" s="10">
        <v>0</v>
      </c>
      <c r="G799" s="10">
        <v>0</v>
      </c>
      <c r="H799" s="10">
        <v>0</v>
      </c>
      <c r="I799" s="11"/>
    </row>
    <row r="800" spans="1:9">
      <c r="A800" s="107"/>
      <c r="B800" s="98" t="s">
        <v>394</v>
      </c>
      <c r="C800" s="9" t="s">
        <v>407</v>
      </c>
      <c r="D800" s="10">
        <v>0.6</v>
      </c>
      <c r="E800" s="10">
        <v>0.08</v>
      </c>
      <c r="F800" s="10">
        <v>3.46</v>
      </c>
      <c r="G800" s="10">
        <v>18.11</v>
      </c>
      <c r="H800" s="10">
        <v>0</v>
      </c>
      <c r="I800" s="11"/>
    </row>
    <row r="801" spans="1:9">
      <c r="A801" s="6" t="s">
        <v>114</v>
      </c>
      <c r="B801" s="97" t="s">
        <v>519</v>
      </c>
      <c r="C801" s="7" t="s">
        <v>122</v>
      </c>
      <c r="D801" s="7">
        <f>SUM(D802:D804)</f>
        <v>3.56</v>
      </c>
      <c r="E801" s="7">
        <f t="shared" ref="E801:H801" si="172">SUM(E802:E804)</f>
        <v>4.8100000000000005</v>
      </c>
      <c r="F801" s="7">
        <f t="shared" si="172"/>
        <v>29.01</v>
      </c>
      <c r="G801" s="7">
        <f t="shared" si="172"/>
        <v>173.73000000000002</v>
      </c>
      <c r="H801" s="7">
        <f t="shared" si="172"/>
        <v>0</v>
      </c>
      <c r="I801" s="8" t="s">
        <v>518</v>
      </c>
    </row>
    <row r="802" spans="1:9" ht="19.5" customHeight="1">
      <c r="A802" s="107"/>
      <c r="B802" s="98" t="s">
        <v>517</v>
      </c>
      <c r="C802" s="35" t="s">
        <v>521</v>
      </c>
      <c r="D802" s="19">
        <v>3.48</v>
      </c>
      <c r="E802" s="19">
        <v>1.21</v>
      </c>
      <c r="F802" s="19">
        <v>28.91</v>
      </c>
      <c r="G802" s="19">
        <v>140.62</v>
      </c>
      <c r="H802" s="19">
        <v>0</v>
      </c>
      <c r="I802" s="20"/>
    </row>
    <row r="803" spans="1:9">
      <c r="A803" s="107"/>
      <c r="B803" s="98" t="s">
        <v>14</v>
      </c>
      <c r="C803" s="35" t="s">
        <v>520</v>
      </c>
      <c r="D803" s="19">
        <v>0.08</v>
      </c>
      <c r="E803" s="19">
        <v>3.6</v>
      </c>
      <c r="F803" s="19">
        <v>0.1</v>
      </c>
      <c r="G803" s="19">
        <v>33.11</v>
      </c>
      <c r="H803" s="19">
        <v>0</v>
      </c>
      <c r="I803" s="20"/>
    </row>
    <row r="804" spans="1:9" ht="15.75" customHeight="1">
      <c r="A804" s="107"/>
      <c r="B804" s="98" t="s">
        <v>101</v>
      </c>
      <c r="C804" s="35" t="s">
        <v>298</v>
      </c>
      <c r="D804" s="19">
        <v>0</v>
      </c>
      <c r="E804" s="19">
        <v>0</v>
      </c>
      <c r="F804" s="19">
        <v>0</v>
      </c>
      <c r="G804" s="19">
        <v>0</v>
      </c>
      <c r="H804" s="19">
        <v>0</v>
      </c>
      <c r="I804" s="20"/>
    </row>
    <row r="805" spans="1:9" ht="15.75" customHeight="1">
      <c r="A805" s="6" t="s">
        <v>114</v>
      </c>
      <c r="B805" s="97" t="s">
        <v>222</v>
      </c>
      <c r="C805" s="7" t="s">
        <v>87</v>
      </c>
      <c r="D805" s="7">
        <f>SUM(D806:D808)</f>
        <v>0.08</v>
      </c>
      <c r="E805" s="7">
        <f t="shared" ref="E805:H805" si="173">SUM(E806:E808)</f>
        <v>0</v>
      </c>
      <c r="F805" s="7">
        <f t="shared" si="173"/>
        <v>10.27</v>
      </c>
      <c r="G805" s="7">
        <f t="shared" si="173"/>
        <v>40.36</v>
      </c>
      <c r="H805" s="7">
        <f t="shared" si="173"/>
        <v>0</v>
      </c>
      <c r="I805" s="8" t="s">
        <v>223</v>
      </c>
    </row>
    <row r="806" spans="1:9">
      <c r="A806" s="107"/>
      <c r="B806" s="98" t="s">
        <v>75</v>
      </c>
      <c r="C806" s="9" t="s">
        <v>228</v>
      </c>
      <c r="D806" s="10">
        <v>0</v>
      </c>
      <c r="E806" s="10">
        <v>0</v>
      </c>
      <c r="F806" s="10">
        <v>0</v>
      </c>
      <c r="G806" s="10">
        <v>0</v>
      </c>
      <c r="H806" s="10">
        <v>0</v>
      </c>
      <c r="I806" s="11"/>
    </row>
    <row r="807" spans="1:9">
      <c r="A807" s="107"/>
      <c r="B807" s="98" t="s">
        <v>102</v>
      </c>
      <c r="C807" s="10" t="s">
        <v>229</v>
      </c>
      <c r="D807" s="10">
        <v>0</v>
      </c>
      <c r="E807" s="10">
        <v>0</v>
      </c>
      <c r="F807" s="10">
        <v>6.29</v>
      </c>
      <c r="G807" s="10">
        <v>25.1</v>
      </c>
      <c r="H807" s="10">
        <v>0</v>
      </c>
      <c r="I807" s="11"/>
    </row>
    <row r="808" spans="1:9">
      <c r="A808" s="107"/>
      <c r="B808" s="98" t="s">
        <v>226</v>
      </c>
      <c r="C808" s="9" t="s">
        <v>230</v>
      </c>
      <c r="D808" s="10">
        <v>0.08</v>
      </c>
      <c r="E808" s="10">
        <v>0</v>
      </c>
      <c r="F808" s="10">
        <v>3.98</v>
      </c>
      <c r="G808" s="10">
        <v>15.26</v>
      </c>
      <c r="H808" s="10">
        <v>0</v>
      </c>
      <c r="I808" s="11"/>
    </row>
    <row r="809" spans="1:9">
      <c r="A809" s="6" t="s">
        <v>114</v>
      </c>
      <c r="B809" s="97" t="s">
        <v>231</v>
      </c>
      <c r="C809" s="7" t="s">
        <v>31</v>
      </c>
      <c r="D809" s="7">
        <f>SUM(D810,)</f>
        <v>1.44</v>
      </c>
      <c r="E809" s="7">
        <f t="shared" ref="E809:H809" si="174">SUM(E810,)</f>
        <v>0.36</v>
      </c>
      <c r="F809" s="7">
        <f t="shared" si="174"/>
        <v>12.48</v>
      </c>
      <c r="G809" s="7">
        <f t="shared" si="174"/>
        <v>59.4</v>
      </c>
      <c r="H809" s="7">
        <f t="shared" si="174"/>
        <v>0</v>
      </c>
      <c r="I809" s="8" t="s">
        <v>232</v>
      </c>
    </row>
    <row r="810" spans="1:9">
      <c r="A810" s="107"/>
      <c r="B810" s="98" t="s">
        <v>233</v>
      </c>
      <c r="C810" s="9" t="s">
        <v>32</v>
      </c>
      <c r="D810" s="10">
        <v>1.44</v>
      </c>
      <c r="E810" s="10">
        <v>0.36</v>
      </c>
      <c r="F810" s="10">
        <v>12.48</v>
      </c>
      <c r="G810" s="10">
        <v>59.4</v>
      </c>
      <c r="H810" s="10">
        <v>0</v>
      </c>
      <c r="I810" s="11"/>
    </row>
    <row r="811" spans="1:9">
      <c r="A811" s="135" t="s">
        <v>119</v>
      </c>
      <c r="B811" s="136"/>
      <c r="C811" s="56">
        <v>670</v>
      </c>
      <c r="D811" s="56">
        <f>SUM(D781,D783,D793,D801,D805,D809,)</f>
        <v>20.97</v>
      </c>
      <c r="E811" s="56">
        <f t="shared" ref="E811:H811" si="175">SUM(E781,E783,E793,E801,E805,E809,)</f>
        <v>12.77</v>
      </c>
      <c r="F811" s="56">
        <f t="shared" si="175"/>
        <v>69.3</v>
      </c>
      <c r="G811" s="56">
        <f t="shared" si="175"/>
        <v>477.75</v>
      </c>
      <c r="H811" s="56">
        <f t="shared" si="175"/>
        <v>21.751000000000001</v>
      </c>
      <c r="I811" s="37"/>
    </row>
    <row r="812" spans="1:9">
      <c r="A812" s="6" t="s">
        <v>242</v>
      </c>
      <c r="B812" s="97" t="s">
        <v>1059</v>
      </c>
      <c r="C812" s="7" t="s">
        <v>151</v>
      </c>
      <c r="D812" s="7">
        <f>SUM(D813:D823)</f>
        <v>8.8299999999999983</v>
      </c>
      <c r="E812" s="7">
        <f t="shared" ref="E812:H812" si="176">SUM(E813:E823)</f>
        <v>8.92</v>
      </c>
      <c r="F812" s="7">
        <f t="shared" si="176"/>
        <v>29.579999999999995</v>
      </c>
      <c r="G812" s="7">
        <f t="shared" si="176"/>
        <v>236.48</v>
      </c>
      <c r="H812" s="7">
        <f t="shared" si="176"/>
        <v>0.52800000000000002</v>
      </c>
      <c r="I812" s="8" t="s">
        <v>1060</v>
      </c>
    </row>
    <row r="813" spans="1:9">
      <c r="A813" s="107"/>
      <c r="B813" s="98" t="s">
        <v>566</v>
      </c>
      <c r="C813" s="9" t="s">
        <v>1063</v>
      </c>
      <c r="D813" s="10">
        <v>2.94</v>
      </c>
      <c r="E813" s="10">
        <v>1.58</v>
      </c>
      <c r="F813" s="10">
        <v>0.35</v>
      </c>
      <c r="G813" s="10">
        <v>27.33</v>
      </c>
      <c r="H813" s="10">
        <v>8.7999999999999995E-2</v>
      </c>
      <c r="I813" s="11"/>
    </row>
    <row r="814" spans="1:9">
      <c r="A814" s="107"/>
      <c r="B814" s="98" t="s">
        <v>14</v>
      </c>
      <c r="C814" s="9" t="s">
        <v>162</v>
      </c>
      <c r="D814" s="10">
        <v>0.02</v>
      </c>
      <c r="E814" s="10">
        <v>0.98</v>
      </c>
      <c r="F814" s="10">
        <v>0.03</v>
      </c>
      <c r="G814" s="10">
        <v>9.06</v>
      </c>
      <c r="H814" s="10">
        <v>0</v>
      </c>
      <c r="I814" s="11"/>
    </row>
    <row r="815" spans="1:9">
      <c r="A815" s="107"/>
      <c r="B815" s="98" t="s">
        <v>256</v>
      </c>
      <c r="C815" s="9" t="s">
        <v>160</v>
      </c>
      <c r="D815" s="10">
        <v>0</v>
      </c>
      <c r="E815" s="10">
        <v>2.4</v>
      </c>
      <c r="F815" s="10">
        <v>0</v>
      </c>
      <c r="G815" s="10">
        <v>21.58</v>
      </c>
      <c r="H815" s="10">
        <v>0</v>
      </c>
      <c r="I815" s="11"/>
    </row>
    <row r="816" spans="1:9">
      <c r="A816" s="107"/>
      <c r="B816" s="98" t="s">
        <v>256</v>
      </c>
      <c r="C816" s="9" t="s">
        <v>162</v>
      </c>
      <c r="D816" s="10">
        <v>0</v>
      </c>
      <c r="E816" s="10">
        <v>1.6</v>
      </c>
      <c r="F816" s="10">
        <v>0</v>
      </c>
      <c r="G816" s="10">
        <v>14.38</v>
      </c>
      <c r="H816" s="10">
        <v>0</v>
      </c>
      <c r="I816" s="11"/>
    </row>
    <row r="817" spans="1:9">
      <c r="A817" s="107"/>
      <c r="B817" s="98" t="s">
        <v>161</v>
      </c>
      <c r="C817" s="9" t="s">
        <v>1064</v>
      </c>
      <c r="D817" s="10">
        <v>3.63</v>
      </c>
      <c r="E817" s="10">
        <v>0.38</v>
      </c>
      <c r="F817" s="10">
        <v>24.29</v>
      </c>
      <c r="G817" s="10">
        <v>117.57</v>
      </c>
      <c r="H817" s="10">
        <v>0.21099999999999999</v>
      </c>
      <c r="I817" s="11"/>
    </row>
    <row r="818" spans="1:9">
      <c r="A818" s="107"/>
      <c r="B818" s="98" t="s">
        <v>103</v>
      </c>
      <c r="C818" s="9" t="s">
        <v>1065</v>
      </c>
      <c r="D818" s="10">
        <v>0.51</v>
      </c>
      <c r="E818" s="10">
        <v>0.56000000000000005</v>
      </c>
      <c r="F818" s="10">
        <v>0.83</v>
      </c>
      <c r="G818" s="10">
        <v>10.56</v>
      </c>
      <c r="H818" s="10">
        <v>0.22900000000000001</v>
      </c>
      <c r="I818" s="11"/>
    </row>
    <row r="819" spans="1:9" ht="16.5" customHeight="1">
      <c r="A819" s="107"/>
      <c r="B819" s="98" t="s">
        <v>101</v>
      </c>
      <c r="C819" s="9" t="s">
        <v>697</v>
      </c>
      <c r="D819" s="10">
        <v>0</v>
      </c>
      <c r="E819" s="10">
        <v>0</v>
      </c>
      <c r="F819" s="10">
        <v>0</v>
      </c>
      <c r="G819" s="10">
        <v>0</v>
      </c>
      <c r="H819" s="10">
        <v>0</v>
      </c>
      <c r="I819" s="11"/>
    </row>
    <row r="820" spans="1:9">
      <c r="A820" s="107"/>
      <c r="B820" s="98" t="s">
        <v>102</v>
      </c>
      <c r="C820" s="9" t="s">
        <v>391</v>
      </c>
      <c r="D820" s="10">
        <v>0</v>
      </c>
      <c r="E820" s="10">
        <v>0</v>
      </c>
      <c r="F820" s="10">
        <v>3.99</v>
      </c>
      <c r="G820" s="10">
        <v>15.96</v>
      </c>
      <c r="H820" s="10">
        <v>0</v>
      </c>
      <c r="I820" s="11"/>
    </row>
    <row r="821" spans="1:9">
      <c r="A821" s="107"/>
      <c r="B821" s="98" t="s">
        <v>299</v>
      </c>
      <c r="C821" s="9" t="s">
        <v>574</v>
      </c>
      <c r="D821" s="10">
        <v>1.02</v>
      </c>
      <c r="E821" s="10">
        <v>0.92</v>
      </c>
      <c r="F821" s="10">
        <v>0.06</v>
      </c>
      <c r="G821" s="10">
        <v>12.56</v>
      </c>
      <c r="H821" s="10">
        <v>0</v>
      </c>
      <c r="I821" s="11"/>
    </row>
    <row r="822" spans="1:9">
      <c r="A822" s="107"/>
      <c r="B822" s="98" t="s">
        <v>299</v>
      </c>
      <c r="C822" s="9" t="s">
        <v>391</v>
      </c>
      <c r="D822" s="10">
        <v>0.51</v>
      </c>
      <c r="E822" s="10">
        <v>0.46</v>
      </c>
      <c r="F822" s="10">
        <v>0.03</v>
      </c>
      <c r="G822" s="10">
        <v>6.28</v>
      </c>
      <c r="H822" s="10">
        <v>0</v>
      </c>
      <c r="I822" s="11"/>
    </row>
    <row r="823" spans="1:9">
      <c r="A823" s="107"/>
      <c r="B823" s="98" t="s">
        <v>727</v>
      </c>
      <c r="C823" s="9" t="s">
        <v>162</v>
      </c>
      <c r="D823" s="10">
        <v>0.2</v>
      </c>
      <c r="E823" s="10">
        <v>0.04</v>
      </c>
      <c r="F823" s="10">
        <v>0</v>
      </c>
      <c r="G823" s="10">
        <v>1.2</v>
      </c>
      <c r="H823" s="10">
        <v>0</v>
      </c>
      <c r="I823" s="11"/>
    </row>
    <row r="824" spans="1:9">
      <c r="A824" s="6" t="s">
        <v>242</v>
      </c>
      <c r="B824" s="97" t="s">
        <v>550</v>
      </c>
      <c r="C824" s="7" t="s">
        <v>87</v>
      </c>
      <c r="D824" s="7">
        <f>SUM(D825:D827)</f>
        <v>0.11</v>
      </c>
      <c r="E824" s="7">
        <f t="shared" ref="E824:H824" si="177">SUM(E825:E827)</f>
        <v>0.03</v>
      </c>
      <c r="F824" s="7">
        <f t="shared" si="177"/>
        <v>8.1</v>
      </c>
      <c r="G824" s="7">
        <f t="shared" si="177"/>
        <v>33.059999999999995</v>
      </c>
      <c r="H824" s="7">
        <f t="shared" si="177"/>
        <v>5.3999999999999999E-2</v>
      </c>
      <c r="I824" s="8" t="s">
        <v>551</v>
      </c>
    </row>
    <row r="825" spans="1:9">
      <c r="A825" s="107"/>
      <c r="B825" s="98" t="s">
        <v>552</v>
      </c>
      <c r="C825" s="9" t="s">
        <v>553</v>
      </c>
      <c r="D825" s="10">
        <v>0.11</v>
      </c>
      <c r="E825" s="10">
        <v>0.03</v>
      </c>
      <c r="F825" s="10">
        <v>0.02</v>
      </c>
      <c r="G825" s="10">
        <v>0.76</v>
      </c>
      <c r="H825" s="10">
        <v>5.3999999999999999E-2</v>
      </c>
      <c r="I825" s="11"/>
    </row>
    <row r="826" spans="1:9">
      <c r="A826" s="107"/>
      <c r="B826" s="98" t="s">
        <v>104</v>
      </c>
      <c r="C826" s="9" t="s">
        <v>228</v>
      </c>
      <c r="D826" s="10">
        <v>0</v>
      </c>
      <c r="E826" s="10">
        <v>0</v>
      </c>
      <c r="F826" s="10">
        <v>0</v>
      </c>
      <c r="G826" s="10">
        <v>0</v>
      </c>
      <c r="H826" s="10">
        <v>0</v>
      </c>
      <c r="I826" s="11"/>
    </row>
    <row r="827" spans="1:9" ht="15.75" thickBot="1">
      <c r="A827" s="107"/>
      <c r="B827" s="98" t="s">
        <v>102</v>
      </c>
      <c r="C827" s="10" t="s">
        <v>309</v>
      </c>
      <c r="D827" s="10">
        <v>0</v>
      </c>
      <c r="E827" s="10">
        <v>0</v>
      </c>
      <c r="F827" s="10">
        <v>8.08</v>
      </c>
      <c r="G827" s="10">
        <v>32.299999999999997</v>
      </c>
      <c r="H827" s="10">
        <v>0</v>
      </c>
      <c r="I827" s="11"/>
    </row>
    <row r="828" spans="1:9">
      <c r="A828" s="137" t="s">
        <v>119</v>
      </c>
      <c r="B828" s="138"/>
      <c r="C828" s="54">
        <v>260</v>
      </c>
      <c r="D828" s="54">
        <f>SUM(D812,D824,)</f>
        <v>8.9399999999999977</v>
      </c>
      <c r="E828" s="54">
        <f t="shared" ref="E828:H828" si="178">SUM(E812,E824,)</f>
        <v>8.9499999999999993</v>
      </c>
      <c r="F828" s="54">
        <f t="shared" si="178"/>
        <v>37.679999999999993</v>
      </c>
      <c r="G828" s="54">
        <f t="shared" si="178"/>
        <v>269.53999999999996</v>
      </c>
      <c r="H828" s="54">
        <f t="shared" si="178"/>
        <v>0.58200000000000007</v>
      </c>
      <c r="I828" s="49"/>
    </row>
    <row r="829" spans="1:9" ht="16.5" thickBot="1">
      <c r="A829" s="139" t="s">
        <v>282</v>
      </c>
      <c r="B829" s="140"/>
      <c r="C829" s="55">
        <f>SUM(C777,C780,C811,C828,)</f>
        <v>1517</v>
      </c>
      <c r="D829" s="55">
        <f t="shared" ref="D829:H829" si="179">SUM(D777,D780,D811,D828,)</f>
        <v>43.389999999999993</v>
      </c>
      <c r="E829" s="55">
        <f t="shared" si="179"/>
        <v>38.94</v>
      </c>
      <c r="F829" s="55">
        <f t="shared" si="179"/>
        <v>174.23000000000002</v>
      </c>
      <c r="G829" s="55">
        <f t="shared" si="179"/>
        <v>1237.3600000000001</v>
      </c>
      <c r="H829" s="55">
        <f t="shared" si="179"/>
        <v>28.348000000000003</v>
      </c>
      <c r="I829" s="51"/>
    </row>
    <row r="831" spans="1:9" s="95" customFormat="1">
      <c r="A831" s="100"/>
      <c r="B831" s="100"/>
    </row>
    <row r="832" spans="1:9" s="95" customFormat="1">
      <c r="A832" s="100"/>
      <c r="B832" s="100"/>
    </row>
    <row r="834" spans="1:8" ht="15.75" thickBot="1"/>
    <row r="835" spans="1:8" ht="15.75" thickBot="1">
      <c r="A835" s="141" t="s">
        <v>1075</v>
      </c>
      <c r="B835" s="142"/>
      <c r="C835" s="142"/>
      <c r="D835" s="142"/>
      <c r="E835" s="142"/>
      <c r="F835" s="142"/>
      <c r="G835" s="142"/>
      <c r="H835" s="142"/>
    </row>
    <row r="836" spans="1:8">
      <c r="A836" s="116" t="s">
        <v>1076</v>
      </c>
      <c r="B836" s="133" t="s">
        <v>1077</v>
      </c>
      <c r="C836" s="133"/>
      <c r="D836" s="122" t="s">
        <v>5</v>
      </c>
      <c r="E836" s="122"/>
      <c r="F836" s="122"/>
      <c r="G836" s="122" t="s">
        <v>6</v>
      </c>
      <c r="H836" s="124" t="s">
        <v>7</v>
      </c>
    </row>
    <row r="837" spans="1:8" ht="15.75" thickBot="1">
      <c r="A837" s="117"/>
      <c r="B837" s="134"/>
      <c r="C837" s="134"/>
      <c r="D837" s="70" t="s">
        <v>9</v>
      </c>
      <c r="E837" s="70" t="s">
        <v>10</v>
      </c>
      <c r="F837" s="70" t="s">
        <v>11</v>
      </c>
      <c r="G837" s="123"/>
      <c r="H837" s="125"/>
    </row>
    <row r="838" spans="1:8">
      <c r="A838" s="104">
        <v>1</v>
      </c>
      <c r="B838" s="126" t="s">
        <v>1078</v>
      </c>
      <c r="C838" s="127"/>
      <c r="D838" s="71">
        <f>SUM(D25,D134,D212,D287,D363,D437,D513,D625,D702,D777,)</f>
        <v>169.7</v>
      </c>
      <c r="E838" s="71">
        <f>SUM(E25,E134,E212,E287,E363,E437,E513,E625,E702,E777,)</f>
        <v>193.36999999999998</v>
      </c>
      <c r="F838" s="71">
        <f>SUM(F25,F134,F212,F287,F363,F437,F513,F625,F702,F777,)</f>
        <v>464.06299999999999</v>
      </c>
      <c r="G838" s="71">
        <f>SUM(G25,G134,G212,G287,G363,G437,G513,G625,G702,G777,)</f>
        <v>4342.165</v>
      </c>
      <c r="H838" s="71">
        <f>SUM(H25,H134,H212,H287,H363,H437,H513,H625,H702,H777,)</f>
        <v>30.439999999999994</v>
      </c>
    </row>
    <row r="839" spans="1:8">
      <c r="A839" s="105">
        <v>2</v>
      </c>
      <c r="B839" s="128" t="s">
        <v>1079</v>
      </c>
      <c r="C839" s="129"/>
      <c r="D839" s="10">
        <f>SUM(D28,D137,D215,D290,D366,D440,D516,D628,D705,D780,)</f>
        <v>9.1000000000000014</v>
      </c>
      <c r="E839" s="10">
        <f>SUM(E28,E137,E215,E290,E366,E440,E516,E628,E705,E780,)</f>
        <v>2.2200000000000002</v>
      </c>
      <c r="F839" s="10">
        <f>SUM(F28,F137,F215,F290,F366,F440,F516,F628,F705,F780,)</f>
        <v>148.92000000000002</v>
      </c>
      <c r="G839" s="10">
        <f>SUM(G28,G137,G215,G290,G366,G440,G516,G628,G705,G780,)</f>
        <v>682.2</v>
      </c>
      <c r="H839" s="10">
        <f>SUM(H28,H137,H215,H290,H366,H440,H516,H628,H705,H780,)</f>
        <v>462.4</v>
      </c>
    </row>
    <row r="840" spans="1:8">
      <c r="A840" s="105">
        <v>3</v>
      </c>
      <c r="B840" s="128" t="s">
        <v>1080</v>
      </c>
      <c r="C840" s="129"/>
      <c r="D840" s="10">
        <f>SUM(D60,D172,D246,D324,D394,D472,D554,D658,D737,D811,)</f>
        <v>231.49300000000002</v>
      </c>
      <c r="E840" s="10">
        <f>SUM(E60,E172,E246,E324,E394,E472,E554,E658,E737,E811,)</f>
        <v>189.761</v>
      </c>
      <c r="F840" s="10">
        <f>SUM(F60,F172,F246,F324,F394,F472,F554,F658,F737,F811,)</f>
        <v>622.19000000000005</v>
      </c>
      <c r="G840" s="10">
        <f>SUM(G60,G172,G246,G324,G394,G472,G554,G658,G737,G811,)</f>
        <v>5077.1769999999997</v>
      </c>
      <c r="H840" s="10">
        <f>SUM(H60,H172,H246,H324,H394,H472,H554,H658,H737,H811,)</f>
        <v>493.81299999999999</v>
      </c>
    </row>
    <row r="841" spans="1:8" ht="15.75" thickBot="1">
      <c r="A841" s="106">
        <v>4</v>
      </c>
      <c r="B841" s="130" t="s">
        <v>1081</v>
      </c>
      <c r="C841" s="131"/>
      <c r="D841" s="46">
        <f>SUM(D76,D177,D261,D336,D406,D487,D571,D671,D743,D828,)</f>
        <v>89.277000000000001</v>
      </c>
      <c r="E841" s="46">
        <f>SUM(E76,E177,E261,E336,E406,E487,E571,E671,E743,E828,)</f>
        <v>80.646000000000001</v>
      </c>
      <c r="F841" s="46">
        <f>SUM(F76,F177,F261,F336,F406,F487,F571,F671,F743,F828,)</f>
        <v>405.18</v>
      </c>
      <c r="G841" s="46">
        <f>SUM(G76,G177,G261,G336,G406,G487,G571,G671,G743,G828,)</f>
        <v>2739.95</v>
      </c>
      <c r="H841" s="46">
        <f>SUM(H76,H177,H261,H336,H406,H487,H571,H671,H743,H828,)</f>
        <v>29.567000000000004</v>
      </c>
    </row>
    <row r="842" spans="1:8" ht="15.75" thickBot="1">
      <c r="A842" s="112" t="s">
        <v>1082</v>
      </c>
      <c r="B842" s="113"/>
      <c r="C842" s="132"/>
      <c r="D842" s="72">
        <f>SUM(D838:D841)</f>
        <v>499.57</v>
      </c>
      <c r="E842" s="72">
        <f t="shared" ref="E842:H842" si="180">SUM(E838:E841)</f>
        <v>465.99700000000001</v>
      </c>
      <c r="F842" s="72">
        <f t="shared" si="180"/>
        <v>1640.3530000000001</v>
      </c>
      <c r="G842" s="72">
        <f t="shared" si="180"/>
        <v>12841.491999999998</v>
      </c>
      <c r="H842" s="73">
        <f t="shared" si="180"/>
        <v>1016.22</v>
      </c>
    </row>
    <row r="843" spans="1:8" ht="15.75" thickBot="1">
      <c r="A843" s="103"/>
      <c r="B843" s="103"/>
      <c r="C843" s="74"/>
      <c r="D843" s="75"/>
      <c r="E843" s="75"/>
      <c r="F843" s="75"/>
      <c r="G843" s="75"/>
      <c r="H843" s="75"/>
    </row>
    <row r="844" spans="1:8" ht="15.75" thickBot="1">
      <c r="A844" s="114" t="s">
        <v>1083</v>
      </c>
      <c r="B844" s="115"/>
      <c r="C844" s="115"/>
      <c r="D844" s="115"/>
      <c r="E844" s="115"/>
      <c r="F844" s="115"/>
      <c r="G844" s="115"/>
      <c r="H844" s="115"/>
    </row>
    <row r="845" spans="1:8">
      <c r="A845" s="116" t="s">
        <v>1076</v>
      </c>
      <c r="B845" s="118" t="s">
        <v>1077</v>
      </c>
      <c r="C845" s="119"/>
      <c r="D845" s="122" t="s">
        <v>5</v>
      </c>
      <c r="E845" s="122"/>
      <c r="F845" s="122"/>
      <c r="G845" s="122" t="s">
        <v>6</v>
      </c>
      <c r="H845" s="124" t="s">
        <v>7</v>
      </c>
    </row>
    <row r="846" spans="1:8" ht="15.75" thickBot="1">
      <c r="A846" s="117"/>
      <c r="B846" s="120"/>
      <c r="C846" s="121"/>
      <c r="D846" s="70" t="s">
        <v>9</v>
      </c>
      <c r="E846" s="70" t="s">
        <v>10</v>
      </c>
      <c r="F846" s="70" t="s">
        <v>11</v>
      </c>
      <c r="G846" s="123"/>
      <c r="H846" s="125"/>
    </row>
    <row r="847" spans="1:8">
      <c r="A847" s="104">
        <v>1</v>
      </c>
      <c r="B847" s="104" t="s">
        <v>1078</v>
      </c>
      <c r="C847" s="76">
        <f>G847/1963</f>
        <v>0.22120045848191544</v>
      </c>
      <c r="D847" s="71">
        <f>D838/10</f>
        <v>16.97</v>
      </c>
      <c r="E847" s="71">
        <f t="shared" ref="E847:H850" si="181">E838/10</f>
        <v>19.336999999999996</v>
      </c>
      <c r="F847" s="71">
        <f t="shared" si="181"/>
        <v>46.406300000000002</v>
      </c>
      <c r="G847" s="71">
        <f t="shared" si="181"/>
        <v>434.2165</v>
      </c>
      <c r="H847" s="71">
        <f t="shared" si="181"/>
        <v>3.0439999999999996</v>
      </c>
    </row>
    <row r="848" spans="1:8">
      <c r="A848" s="105">
        <v>2</v>
      </c>
      <c r="B848" s="105" t="s">
        <v>1079</v>
      </c>
      <c r="C848" s="76">
        <f t="shared" ref="C848:C851" si="182">G848/1963</f>
        <v>3.4752929190015283E-2</v>
      </c>
      <c r="D848" s="10">
        <f>D839/10</f>
        <v>0.91000000000000014</v>
      </c>
      <c r="E848" s="10">
        <f t="shared" si="181"/>
        <v>0.22200000000000003</v>
      </c>
      <c r="F848" s="10">
        <f t="shared" si="181"/>
        <v>14.892000000000001</v>
      </c>
      <c r="G848" s="10">
        <f t="shared" si="181"/>
        <v>68.22</v>
      </c>
      <c r="H848" s="10">
        <f t="shared" si="181"/>
        <v>46.239999999999995</v>
      </c>
    </row>
    <row r="849" spans="1:8">
      <c r="A849" s="105">
        <v>3</v>
      </c>
      <c r="B849" s="105" t="s">
        <v>1080</v>
      </c>
      <c r="C849" s="76">
        <f t="shared" si="182"/>
        <v>0.25864375955170654</v>
      </c>
      <c r="D849" s="10">
        <f>D840/10</f>
        <v>23.149300000000004</v>
      </c>
      <c r="E849" s="10">
        <f t="shared" si="181"/>
        <v>18.976099999999999</v>
      </c>
      <c r="F849" s="10">
        <f t="shared" si="181"/>
        <v>62.219000000000008</v>
      </c>
      <c r="G849" s="10">
        <f t="shared" si="181"/>
        <v>507.71769999999998</v>
      </c>
      <c r="H849" s="10">
        <f t="shared" si="181"/>
        <v>49.381299999999996</v>
      </c>
    </row>
    <row r="850" spans="1:8" ht="15.75" thickBot="1">
      <c r="A850" s="106">
        <v>4</v>
      </c>
      <c r="B850" s="106" t="s">
        <v>1081</v>
      </c>
      <c r="C850" s="78">
        <f t="shared" si="182"/>
        <v>0.13957972491085074</v>
      </c>
      <c r="D850" s="46">
        <f>D841/10</f>
        <v>8.9276999999999997</v>
      </c>
      <c r="E850" s="46">
        <f t="shared" si="181"/>
        <v>8.0646000000000004</v>
      </c>
      <c r="F850" s="46">
        <f t="shared" si="181"/>
        <v>40.518000000000001</v>
      </c>
      <c r="G850" s="46">
        <f t="shared" si="181"/>
        <v>273.995</v>
      </c>
      <c r="H850" s="46">
        <f t="shared" si="181"/>
        <v>2.9567000000000005</v>
      </c>
    </row>
    <row r="851" spans="1:8" ht="15.75" thickBot="1">
      <c r="A851" s="112" t="s">
        <v>1082</v>
      </c>
      <c r="B851" s="113"/>
      <c r="C851" s="79">
        <f t="shared" si="182"/>
        <v>0.65417687213448794</v>
      </c>
      <c r="D851" s="77">
        <f>SUM(D847:D850)</f>
        <v>49.957000000000008</v>
      </c>
      <c r="E851" s="72">
        <f t="shared" ref="E851:H851" si="183">SUM(E847:E850)</f>
        <v>46.599699999999999</v>
      </c>
      <c r="F851" s="72">
        <f t="shared" si="183"/>
        <v>164.03530000000001</v>
      </c>
      <c r="G851" s="72">
        <f t="shared" si="183"/>
        <v>1284.1491999999998</v>
      </c>
      <c r="H851" s="73">
        <f t="shared" si="183"/>
        <v>101.62199999999999</v>
      </c>
    </row>
  </sheetData>
  <mergeCells count="148">
    <mergeCell ref="A406:B406"/>
    <mergeCell ref="A407:B407"/>
    <mergeCell ref="A346:I346"/>
    <mergeCell ref="A337:B337"/>
    <mergeCell ref="A344:A345"/>
    <mergeCell ref="B344:B345"/>
    <mergeCell ref="C344:C345"/>
    <mergeCell ref="D344:F344"/>
    <mergeCell ref="A363:B363"/>
    <mergeCell ref="A366:B366"/>
    <mergeCell ref="A394:B394"/>
    <mergeCell ref="I267:I268"/>
    <mergeCell ref="A269:I269"/>
    <mergeCell ref="A287:B287"/>
    <mergeCell ref="A290:B290"/>
    <mergeCell ref="A324:B324"/>
    <mergeCell ref="A336:B336"/>
    <mergeCell ref="G344:G345"/>
    <mergeCell ref="H344:H345"/>
    <mergeCell ref="I344:I345"/>
    <mergeCell ref="A246:B246"/>
    <mergeCell ref="A261:B261"/>
    <mergeCell ref="A262:B262"/>
    <mergeCell ref="A267:A268"/>
    <mergeCell ref="B267:B268"/>
    <mergeCell ref="C267:C268"/>
    <mergeCell ref="D267:F267"/>
    <mergeCell ref="G267:G268"/>
    <mergeCell ref="H267:H268"/>
    <mergeCell ref="H191:H192"/>
    <mergeCell ref="I191:I192"/>
    <mergeCell ref="A193:I193"/>
    <mergeCell ref="A212:B212"/>
    <mergeCell ref="A215:B215"/>
    <mergeCell ref="A191:A192"/>
    <mergeCell ref="B191:B192"/>
    <mergeCell ref="C191:C192"/>
    <mergeCell ref="D191:F191"/>
    <mergeCell ref="G191:G192"/>
    <mergeCell ref="A77:B77"/>
    <mergeCell ref="A115:A116"/>
    <mergeCell ref="B115:B116"/>
    <mergeCell ref="C115:C116"/>
    <mergeCell ref="D115:F115"/>
    <mergeCell ref="I3:I4"/>
    <mergeCell ref="A5:I5"/>
    <mergeCell ref="A25:B25"/>
    <mergeCell ref="A28:B28"/>
    <mergeCell ref="A60:B60"/>
    <mergeCell ref="G3:G4"/>
    <mergeCell ref="H3:H4"/>
    <mergeCell ref="A76:B76"/>
    <mergeCell ref="A3:A4"/>
    <mergeCell ref="B3:B4"/>
    <mergeCell ref="C3:C4"/>
    <mergeCell ref="D3:F3"/>
    <mergeCell ref="A178:B178"/>
    <mergeCell ref="A172:B172"/>
    <mergeCell ref="H115:H116"/>
    <mergeCell ref="I115:I116"/>
    <mergeCell ref="A117:I117"/>
    <mergeCell ref="A134:B134"/>
    <mergeCell ref="A137:B137"/>
    <mergeCell ref="A177:B177"/>
    <mergeCell ref="G115:G116"/>
    <mergeCell ref="H417:H418"/>
    <mergeCell ref="I417:I418"/>
    <mergeCell ref="A419:I419"/>
    <mergeCell ref="A437:B437"/>
    <mergeCell ref="A440:B440"/>
    <mergeCell ref="A417:A418"/>
    <mergeCell ref="B417:B418"/>
    <mergeCell ref="C417:C418"/>
    <mergeCell ref="D417:F417"/>
    <mergeCell ref="G417:G418"/>
    <mergeCell ref="C494:C495"/>
    <mergeCell ref="D494:F494"/>
    <mergeCell ref="G494:G495"/>
    <mergeCell ref="H494:H495"/>
    <mergeCell ref="I494:I495"/>
    <mergeCell ref="A472:B472"/>
    <mergeCell ref="A487:B487"/>
    <mergeCell ref="A488:B488"/>
    <mergeCell ref="A494:A495"/>
    <mergeCell ref="B494:B495"/>
    <mergeCell ref="A572:B572"/>
    <mergeCell ref="A606:A607"/>
    <mergeCell ref="B606:B607"/>
    <mergeCell ref="C606:C607"/>
    <mergeCell ref="D606:F606"/>
    <mergeCell ref="A496:I496"/>
    <mergeCell ref="A513:B513"/>
    <mergeCell ref="A516:B516"/>
    <mergeCell ref="A554:B554"/>
    <mergeCell ref="A571:B571"/>
    <mergeCell ref="A628:B628"/>
    <mergeCell ref="A658:B658"/>
    <mergeCell ref="A671:B671"/>
    <mergeCell ref="A672:B672"/>
    <mergeCell ref="A682:A683"/>
    <mergeCell ref="B682:B683"/>
    <mergeCell ref="G606:G607"/>
    <mergeCell ref="H606:H607"/>
    <mergeCell ref="I606:I607"/>
    <mergeCell ref="A608:I608"/>
    <mergeCell ref="A625:B625"/>
    <mergeCell ref="A684:I684"/>
    <mergeCell ref="A702:B702"/>
    <mergeCell ref="A705:B705"/>
    <mergeCell ref="A737:B737"/>
    <mergeCell ref="A743:B743"/>
    <mergeCell ref="C682:C683"/>
    <mergeCell ref="D682:F682"/>
    <mergeCell ref="G682:G683"/>
    <mergeCell ref="H682:H683"/>
    <mergeCell ref="I682:I683"/>
    <mergeCell ref="G758:G759"/>
    <mergeCell ref="H758:H759"/>
    <mergeCell ref="I758:I759"/>
    <mergeCell ref="A760:I760"/>
    <mergeCell ref="A777:B777"/>
    <mergeCell ref="A744:B744"/>
    <mergeCell ref="A758:A759"/>
    <mergeCell ref="B758:B759"/>
    <mergeCell ref="C758:C759"/>
    <mergeCell ref="D758:F758"/>
    <mergeCell ref="A836:A837"/>
    <mergeCell ref="B836:C837"/>
    <mergeCell ref="D836:F836"/>
    <mergeCell ref="G836:G837"/>
    <mergeCell ref="H836:H837"/>
    <mergeCell ref="A780:B780"/>
    <mergeCell ref="A811:B811"/>
    <mergeCell ref="A828:B828"/>
    <mergeCell ref="A829:B829"/>
    <mergeCell ref="A835:H835"/>
    <mergeCell ref="A851:B851"/>
    <mergeCell ref="A844:H844"/>
    <mergeCell ref="A845:A846"/>
    <mergeCell ref="B845:C846"/>
    <mergeCell ref="D845:F845"/>
    <mergeCell ref="G845:G846"/>
    <mergeCell ref="H845:H846"/>
    <mergeCell ref="B838:C838"/>
    <mergeCell ref="B839:C839"/>
    <mergeCell ref="B840:C840"/>
    <mergeCell ref="B841:C841"/>
    <mergeCell ref="A842:C842"/>
  </mergeCells>
  <pageMargins left="0.11811023622047245" right="0.11811023622047245" top="0" bottom="0" header="0.31496062992125984" footer="0.31496062992125984"/>
  <pageSetup paperSize="9" orientation="landscape" verticalDpi="0" r:id="rId1"/>
</worksheet>
</file>

<file path=xl/worksheets/sheet4.xml><?xml version="1.0" encoding="utf-8"?>
<worksheet xmlns="http://schemas.openxmlformats.org/spreadsheetml/2006/main" xmlns:r="http://schemas.openxmlformats.org/officeDocument/2006/relationships">
  <dimension ref="A1:H60"/>
  <sheetViews>
    <sheetView topLeftCell="A43" workbookViewId="0">
      <selection activeCell="D63" sqref="D63"/>
    </sheetView>
  </sheetViews>
  <sheetFormatPr defaultRowHeight="15"/>
  <cols>
    <col min="1" max="1" width="9.140625" style="66"/>
    <col min="2" max="2" width="21.85546875" style="66" customWidth="1"/>
    <col min="3" max="7" width="9.140625" style="66"/>
    <col min="8" max="8" width="9.140625" style="94"/>
  </cols>
  <sheetData>
    <row r="1" spans="1:8">
      <c r="A1" s="166" t="s">
        <v>1108</v>
      </c>
      <c r="B1" s="166"/>
      <c r="C1" s="166"/>
      <c r="D1" s="166"/>
      <c r="E1" s="166"/>
      <c r="F1" s="166"/>
      <c r="G1" s="166"/>
      <c r="H1" s="166"/>
    </row>
    <row r="2" spans="1:8" ht="15.75" thickBot="1">
      <c r="A2" s="166"/>
      <c r="B2" s="166"/>
      <c r="C2" s="166"/>
      <c r="D2" s="166"/>
      <c r="E2" s="166"/>
      <c r="F2" s="166"/>
      <c r="G2" s="166"/>
      <c r="H2" s="166"/>
    </row>
    <row r="3" spans="1:8">
      <c r="A3" s="167" t="s">
        <v>1086</v>
      </c>
      <c r="B3" s="169" t="s">
        <v>1109</v>
      </c>
      <c r="C3" s="169"/>
      <c r="D3" s="169"/>
      <c r="E3" s="171" t="s">
        <v>1088</v>
      </c>
      <c r="F3" s="169" t="s">
        <v>1089</v>
      </c>
      <c r="G3" s="169" t="s">
        <v>1090</v>
      </c>
      <c r="H3" s="173" t="s">
        <v>1091</v>
      </c>
    </row>
    <row r="4" spans="1:8">
      <c r="A4" s="168"/>
      <c r="B4" s="170"/>
      <c r="C4" s="170"/>
      <c r="D4" s="170"/>
      <c r="E4" s="172"/>
      <c r="F4" s="170"/>
      <c r="G4" s="170"/>
      <c r="H4" s="174"/>
    </row>
    <row r="5" spans="1:8">
      <c r="A5" s="81">
        <v>1</v>
      </c>
      <c r="B5" s="178" t="s">
        <v>333</v>
      </c>
      <c r="C5" s="179"/>
      <c r="D5" s="180"/>
      <c r="E5" s="82" t="s">
        <v>1092</v>
      </c>
      <c r="F5" s="83">
        <v>0.14299999999999999</v>
      </c>
      <c r="G5" s="83">
        <v>0.1</v>
      </c>
      <c r="H5" s="84">
        <f>F5*120</f>
        <v>17.16</v>
      </c>
    </row>
    <row r="6" spans="1:8">
      <c r="A6" s="81">
        <v>2</v>
      </c>
      <c r="B6" s="178" t="s">
        <v>329</v>
      </c>
      <c r="C6" s="179"/>
      <c r="D6" s="180"/>
      <c r="E6" s="82" t="s">
        <v>1092</v>
      </c>
      <c r="F6" s="83">
        <v>0.32400000000000001</v>
      </c>
      <c r="G6" s="83">
        <v>0.22600000000000001</v>
      </c>
      <c r="H6" s="84">
        <f>F6*148</f>
        <v>47.951999999999998</v>
      </c>
    </row>
    <row r="7" spans="1:8" ht="15.75">
      <c r="A7" s="85">
        <v>3</v>
      </c>
      <c r="B7" s="175" t="s">
        <v>155</v>
      </c>
      <c r="C7" s="176"/>
      <c r="D7" s="177"/>
      <c r="E7" s="86" t="s">
        <v>1092</v>
      </c>
      <c r="F7" s="87">
        <v>0.45500000000000002</v>
      </c>
      <c r="G7" s="87">
        <v>0.39900000000000002</v>
      </c>
      <c r="H7" s="88">
        <f>F7*571.5</f>
        <v>260.03250000000003</v>
      </c>
    </row>
    <row r="8" spans="1:8" ht="15.75">
      <c r="A8" s="85">
        <v>4</v>
      </c>
      <c r="B8" s="175" t="s">
        <v>1093</v>
      </c>
      <c r="C8" s="176"/>
      <c r="D8" s="177"/>
      <c r="E8" s="86" t="s">
        <v>1092</v>
      </c>
      <c r="F8" s="87">
        <v>0.06</v>
      </c>
      <c r="G8" s="87">
        <v>3.9E-2</v>
      </c>
      <c r="H8" s="88">
        <f>F8*117.5</f>
        <v>7.05</v>
      </c>
    </row>
    <row r="9" spans="1:8" ht="15.75">
      <c r="A9" s="85">
        <v>5</v>
      </c>
      <c r="B9" s="175" t="s">
        <v>373</v>
      </c>
      <c r="C9" s="176"/>
      <c r="D9" s="177"/>
      <c r="E9" s="86" t="s">
        <v>1092</v>
      </c>
      <c r="F9" s="87">
        <v>2.4E-2</v>
      </c>
      <c r="G9" s="87">
        <v>2.4E-2</v>
      </c>
      <c r="H9" s="89">
        <f>F9*41.2</f>
        <v>0.98880000000000012</v>
      </c>
    </row>
    <row r="10" spans="1:8" ht="15.75">
      <c r="A10" s="85">
        <v>6</v>
      </c>
      <c r="B10" s="175" t="s">
        <v>825</v>
      </c>
      <c r="C10" s="176"/>
      <c r="D10" s="177"/>
      <c r="E10" s="86" t="s">
        <v>1092</v>
      </c>
      <c r="F10" s="87">
        <v>0.06</v>
      </c>
      <c r="G10" s="87">
        <v>0.06</v>
      </c>
      <c r="H10" s="88">
        <f>F10*82.6</f>
        <v>4.9559999999999995</v>
      </c>
    </row>
    <row r="11" spans="1:8" ht="15.75">
      <c r="A11" s="85">
        <v>7</v>
      </c>
      <c r="B11" s="175" t="s">
        <v>1094</v>
      </c>
      <c r="C11" s="176"/>
      <c r="D11" s="177"/>
      <c r="E11" s="86" t="s">
        <v>1092</v>
      </c>
      <c r="F11" s="87">
        <v>5.0000000000000001E-3</v>
      </c>
      <c r="G11" s="87">
        <v>5.0000000000000001E-3</v>
      </c>
      <c r="H11" s="88">
        <f>F11*440.3</f>
        <v>2.2015000000000002</v>
      </c>
    </row>
    <row r="12" spans="1:8" ht="15.75">
      <c r="A12" s="85">
        <v>8</v>
      </c>
      <c r="B12" s="175" t="s">
        <v>100</v>
      </c>
      <c r="C12" s="176"/>
      <c r="D12" s="177"/>
      <c r="E12" s="86" t="s">
        <v>1092</v>
      </c>
      <c r="F12" s="87">
        <v>1.0999999999999999E-2</v>
      </c>
      <c r="G12" s="87">
        <v>1.0999999999999999E-2</v>
      </c>
      <c r="H12" s="88">
        <f>F12*161.5</f>
        <v>1.7765</v>
      </c>
    </row>
    <row r="13" spans="1:8" ht="15.75">
      <c r="A13" s="85">
        <v>9</v>
      </c>
      <c r="B13" s="175" t="s">
        <v>1095</v>
      </c>
      <c r="C13" s="176"/>
      <c r="D13" s="177"/>
      <c r="E13" s="86" t="s">
        <v>1092</v>
      </c>
      <c r="F13" s="87">
        <v>0.01</v>
      </c>
      <c r="G13" s="87">
        <v>0.01</v>
      </c>
      <c r="H13" s="89">
        <f>F13*466</f>
        <v>4.66</v>
      </c>
    </row>
    <row r="14" spans="1:8" ht="15.75">
      <c r="A14" s="85">
        <v>10</v>
      </c>
      <c r="B14" s="181" t="s">
        <v>188</v>
      </c>
      <c r="C14" s="181"/>
      <c r="D14" s="181"/>
      <c r="E14" s="86" t="s">
        <v>1092</v>
      </c>
      <c r="F14" s="87">
        <v>0.42599999999999999</v>
      </c>
      <c r="G14" s="87">
        <v>0.32500000000000001</v>
      </c>
      <c r="H14" s="89">
        <f>F14*20</f>
        <v>8.52</v>
      </c>
    </row>
    <row r="15" spans="1:8" ht="15.75">
      <c r="A15" s="85">
        <v>11</v>
      </c>
      <c r="B15" s="181" t="s">
        <v>190</v>
      </c>
      <c r="C15" s="181"/>
      <c r="D15" s="181"/>
      <c r="E15" s="86" t="s">
        <v>1092</v>
      </c>
      <c r="F15" s="87">
        <v>1.2410000000000001</v>
      </c>
      <c r="G15" s="87">
        <v>0.871</v>
      </c>
      <c r="H15" s="89">
        <f>F15*19.5</f>
        <v>24.1995</v>
      </c>
    </row>
    <row r="16" spans="1:8" ht="15.75">
      <c r="A16" s="85">
        <v>12</v>
      </c>
      <c r="B16" s="175" t="s">
        <v>280</v>
      </c>
      <c r="C16" s="176"/>
      <c r="D16" s="177"/>
      <c r="E16" s="86" t="s">
        <v>1092</v>
      </c>
      <c r="F16" s="87">
        <v>0.36</v>
      </c>
      <c r="G16" s="87">
        <v>0.34899999999999998</v>
      </c>
      <c r="H16" s="89">
        <f>F16*74.8</f>
        <v>26.927999999999997</v>
      </c>
    </row>
    <row r="17" spans="1:8" ht="15.75">
      <c r="A17" s="85">
        <v>13</v>
      </c>
      <c r="B17" s="175" t="s">
        <v>1096</v>
      </c>
      <c r="C17" s="176"/>
      <c r="D17" s="177"/>
      <c r="E17" s="86" t="s">
        <v>1092</v>
      </c>
      <c r="F17" s="87">
        <v>3.2000000000000001E-2</v>
      </c>
      <c r="G17" s="87">
        <v>3.2000000000000001E-2</v>
      </c>
      <c r="H17" s="89">
        <f>F17*591</f>
        <v>18.911999999999999</v>
      </c>
    </row>
    <row r="18" spans="1:8" ht="15.75">
      <c r="A18" s="85">
        <v>14</v>
      </c>
      <c r="B18" s="181" t="s">
        <v>969</v>
      </c>
      <c r="C18" s="181"/>
      <c r="D18" s="181"/>
      <c r="E18" s="86" t="s">
        <v>1092</v>
      </c>
      <c r="F18" s="87">
        <v>1.7999999999999999E-2</v>
      </c>
      <c r="G18" s="87">
        <v>1.7999999999999999E-2</v>
      </c>
      <c r="H18" s="89">
        <f>F18*233.7</f>
        <v>4.2065999999999999</v>
      </c>
    </row>
    <row r="19" spans="1:8" ht="15.75">
      <c r="A19" s="85">
        <v>15</v>
      </c>
      <c r="B19" s="175" t="s">
        <v>310</v>
      </c>
      <c r="C19" s="176"/>
      <c r="D19" s="177"/>
      <c r="E19" s="86" t="s">
        <v>1092</v>
      </c>
      <c r="F19" s="87">
        <v>7.0000000000000001E-3</v>
      </c>
      <c r="G19" s="87">
        <v>7.0000000000000001E-3</v>
      </c>
      <c r="H19" s="89">
        <f>F19*369</f>
        <v>2.5830000000000002</v>
      </c>
    </row>
    <row r="20" spans="1:8" ht="15.75">
      <c r="A20" s="85">
        <v>16</v>
      </c>
      <c r="B20" s="175" t="s">
        <v>565</v>
      </c>
      <c r="C20" s="176"/>
      <c r="D20" s="177"/>
      <c r="E20" s="86" t="s">
        <v>1092</v>
      </c>
      <c r="F20" s="87">
        <v>4.1000000000000002E-2</v>
      </c>
      <c r="G20" s="87">
        <v>4.1000000000000002E-2</v>
      </c>
      <c r="H20" s="89">
        <f>F20*39.8</f>
        <v>1.6317999999999999</v>
      </c>
    </row>
    <row r="21" spans="1:8" ht="15.75">
      <c r="A21" s="85">
        <v>17</v>
      </c>
      <c r="B21" s="175" t="s">
        <v>906</v>
      </c>
      <c r="C21" s="176"/>
      <c r="D21" s="177"/>
      <c r="E21" s="86" t="s">
        <v>1092</v>
      </c>
      <c r="F21" s="87">
        <v>6.0000000000000001E-3</v>
      </c>
      <c r="G21" s="87">
        <v>6.0000000000000001E-3</v>
      </c>
      <c r="H21" s="89">
        <f>F21*31.6</f>
        <v>0.18960000000000002</v>
      </c>
    </row>
    <row r="22" spans="1:8" ht="15.75">
      <c r="A22" s="85">
        <v>18</v>
      </c>
      <c r="B22" s="175" t="s">
        <v>585</v>
      </c>
      <c r="C22" s="176"/>
      <c r="D22" s="177"/>
      <c r="E22" s="86" t="s">
        <v>1092</v>
      </c>
      <c r="F22" s="87">
        <v>2.1000000000000001E-2</v>
      </c>
      <c r="G22" s="87">
        <v>1.2E-2</v>
      </c>
      <c r="H22" s="89">
        <f>F22*158.8</f>
        <v>3.3348000000000004</v>
      </c>
    </row>
    <row r="23" spans="1:8" ht="15.75">
      <c r="A23" s="85">
        <v>19</v>
      </c>
      <c r="B23" s="175" t="s">
        <v>1097</v>
      </c>
      <c r="C23" s="176"/>
      <c r="D23" s="177"/>
      <c r="E23" s="86" t="s">
        <v>1092</v>
      </c>
      <c r="F23" s="87">
        <v>1.7999999999999999E-2</v>
      </c>
      <c r="G23" s="87">
        <v>1.7999999999999999E-2</v>
      </c>
      <c r="H23" s="89">
        <f>F23*360</f>
        <v>6.4799999999999995</v>
      </c>
    </row>
    <row r="24" spans="1:8" ht="15.75">
      <c r="A24" s="85">
        <v>20</v>
      </c>
      <c r="B24" s="181" t="s">
        <v>612</v>
      </c>
      <c r="C24" s="181"/>
      <c r="D24" s="181"/>
      <c r="E24" s="86" t="s">
        <v>1092</v>
      </c>
      <c r="F24" s="87">
        <v>0.219</v>
      </c>
      <c r="G24" s="87">
        <v>0.19400000000000001</v>
      </c>
      <c r="H24" s="89">
        <f>F24*294</f>
        <v>64.385999999999996</v>
      </c>
    </row>
    <row r="25" spans="1:8" ht="15.75">
      <c r="A25" s="85">
        <v>21</v>
      </c>
      <c r="B25" s="175" t="s">
        <v>1098</v>
      </c>
      <c r="C25" s="176"/>
      <c r="D25" s="177"/>
      <c r="E25" s="86" t="s">
        <v>1092</v>
      </c>
      <c r="F25" s="87">
        <v>1.7999999999999999E-2</v>
      </c>
      <c r="G25" s="87">
        <v>1.6E-2</v>
      </c>
      <c r="H25" s="89">
        <f>F25*120</f>
        <v>2.1599999999999997</v>
      </c>
    </row>
    <row r="26" spans="1:8" ht="15.75">
      <c r="A26" s="85">
        <v>22</v>
      </c>
      <c r="B26" s="181" t="s">
        <v>157</v>
      </c>
      <c r="C26" s="181"/>
      <c r="D26" s="181"/>
      <c r="E26" s="86" t="s">
        <v>1092</v>
      </c>
      <c r="F26" s="87">
        <v>0.219</v>
      </c>
      <c r="G26" s="87">
        <v>0.18099999999999999</v>
      </c>
      <c r="H26" s="88">
        <f>F26*50</f>
        <v>10.95</v>
      </c>
    </row>
    <row r="27" spans="1:8" ht="15.75">
      <c r="A27" s="85">
        <v>23</v>
      </c>
      <c r="B27" s="181" t="s">
        <v>671</v>
      </c>
      <c r="C27" s="181"/>
      <c r="D27" s="181"/>
      <c r="E27" s="86" t="s">
        <v>1092</v>
      </c>
      <c r="F27" s="87">
        <v>0.08</v>
      </c>
      <c r="G27" s="87">
        <v>0.08</v>
      </c>
      <c r="H27" s="89">
        <f>F27*44</f>
        <v>3.52</v>
      </c>
    </row>
    <row r="28" spans="1:8" ht="15.75">
      <c r="A28" s="85">
        <v>24</v>
      </c>
      <c r="B28" s="175" t="s">
        <v>467</v>
      </c>
      <c r="C28" s="176"/>
      <c r="D28" s="177"/>
      <c r="E28" s="86" t="s">
        <v>1092</v>
      </c>
      <c r="F28" s="87">
        <v>0.13800000000000001</v>
      </c>
      <c r="G28" s="87">
        <v>0.1</v>
      </c>
      <c r="H28" s="89">
        <f>F28*120</f>
        <v>16.560000000000002</v>
      </c>
    </row>
    <row r="29" spans="1:8" ht="15.75">
      <c r="A29" s="85">
        <v>25</v>
      </c>
      <c r="B29" s="181" t="s">
        <v>256</v>
      </c>
      <c r="C29" s="181"/>
      <c r="D29" s="181"/>
      <c r="E29" s="86" t="s">
        <v>1099</v>
      </c>
      <c r="F29" s="87">
        <v>5.0999999999999997E-2</v>
      </c>
      <c r="G29" s="87">
        <v>5.0999999999999997E-2</v>
      </c>
      <c r="H29" s="88">
        <f>F29*119.3</f>
        <v>6.0842999999999998</v>
      </c>
    </row>
    <row r="30" spans="1:8" ht="15.75">
      <c r="A30" s="85">
        <v>26</v>
      </c>
      <c r="B30" s="181" t="s">
        <v>14</v>
      </c>
      <c r="C30" s="181"/>
      <c r="D30" s="181"/>
      <c r="E30" s="86" t="s">
        <v>1092</v>
      </c>
      <c r="F30" s="87">
        <v>0.191</v>
      </c>
      <c r="G30" s="87">
        <v>0.191</v>
      </c>
      <c r="H30" s="88">
        <f>F30*792</f>
        <v>151.27199999999999</v>
      </c>
    </row>
    <row r="31" spans="1:8" ht="15.75">
      <c r="A31" s="85">
        <v>27</v>
      </c>
      <c r="B31" s="181" t="s">
        <v>103</v>
      </c>
      <c r="C31" s="181"/>
      <c r="D31" s="181"/>
      <c r="E31" s="86" t="s">
        <v>1099</v>
      </c>
      <c r="F31" s="87">
        <v>2.7639999999999998</v>
      </c>
      <c r="G31" s="87">
        <v>2.7639999999999998</v>
      </c>
      <c r="H31" s="89">
        <f>F31*71.3</f>
        <v>197.07319999999999</v>
      </c>
    </row>
    <row r="32" spans="1:8" ht="15.75">
      <c r="A32" s="85">
        <v>28</v>
      </c>
      <c r="B32" s="181" t="s">
        <v>587</v>
      </c>
      <c r="C32" s="181"/>
      <c r="D32" s="181"/>
      <c r="E32" s="86" t="s">
        <v>1092</v>
      </c>
      <c r="F32" s="87">
        <v>0.55800000000000005</v>
      </c>
      <c r="G32" s="87">
        <v>0.44600000000000001</v>
      </c>
      <c r="H32" s="89">
        <f>F32*24</f>
        <v>13.392000000000001</v>
      </c>
    </row>
    <row r="33" spans="1:8" ht="15.75">
      <c r="A33" s="85">
        <v>29</v>
      </c>
      <c r="B33" s="181" t="s">
        <v>161</v>
      </c>
      <c r="C33" s="181"/>
      <c r="D33" s="181"/>
      <c r="E33" s="86" t="s">
        <v>1092</v>
      </c>
      <c r="F33" s="87">
        <v>0.192</v>
      </c>
      <c r="G33" s="87">
        <v>0.192</v>
      </c>
      <c r="H33" s="88">
        <f>F33*32</f>
        <v>6.1440000000000001</v>
      </c>
    </row>
    <row r="34" spans="1:8" ht="15.75">
      <c r="A34" s="85">
        <v>30</v>
      </c>
      <c r="B34" s="175" t="s">
        <v>1100</v>
      </c>
      <c r="C34" s="176"/>
      <c r="D34" s="177"/>
      <c r="E34" s="86" t="s">
        <v>1092</v>
      </c>
      <c r="F34" s="87">
        <v>9.6000000000000002E-2</v>
      </c>
      <c r="G34" s="87">
        <v>8.5999999999999993E-2</v>
      </c>
      <c r="H34" s="88">
        <f>F34*220</f>
        <v>21.12</v>
      </c>
    </row>
    <row r="35" spans="1:8" ht="15.75">
      <c r="A35" s="85">
        <v>31</v>
      </c>
      <c r="B35" s="181" t="s">
        <v>1101</v>
      </c>
      <c r="C35" s="181"/>
      <c r="D35" s="181"/>
      <c r="E35" s="86" t="s">
        <v>1092</v>
      </c>
      <c r="F35" s="87">
        <v>6.0999999999999999E-2</v>
      </c>
      <c r="G35" s="87">
        <v>5.8000000000000003E-2</v>
      </c>
      <c r="H35" s="89">
        <f>F35*131.3</f>
        <v>8.0092999999999996</v>
      </c>
    </row>
    <row r="36" spans="1:8" ht="15.75">
      <c r="A36" s="85">
        <v>32</v>
      </c>
      <c r="B36" s="175" t="s">
        <v>1110</v>
      </c>
      <c r="C36" s="176"/>
      <c r="D36" s="177"/>
      <c r="E36" s="86" t="s">
        <v>1092</v>
      </c>
      <c r="F36" s="87">
        <v>1.7999999999999999E-2</v>
      </c>
      <c r="G36" s="87">
        <v>1.7999999999999999E-2</v>
      </c>
      <c r="H36" s="89">
        <f>F36*110.25</f>
        <v>1.9844999999999999</v>
      </c>
    </row>
    <row r="37" spans="1:8" ht="15.75">
      <c r="A37" s="85">
        <v>33</v>
      </c>
      <c r="B37" s="175" t="s">
        <v>1111</v>
      </c>
      <c r="C37" s="176"/>
      <c r="D37" s="177"/>
      <c r="E37" s="86" t="s">
        <v>1092</v>
      </c>
      <c r="F37" s="87">
        <v>0.01</v>
      </c>
      <c r="G37" s="87">
        <v>7.0000000000000001E-3</v>
      </c>
      <c r="H37" s="89">
        <f>F37*300</f>
        <v>3</v>
      </c>
    </row>
    <row r="38" spans="1:8" ht="15.75">
      <c r="A38" s="85">
        <v>34</v>
      </c>
      <c r="B38" s="175" t="s">
        <v>442</v>
      </c>
      <c r="C38" s="176"/>
      <c r="D38" s="177"/>
      <c r="E38" s="86" t="s">
        <v>1092</v>
      </c>
      <c r="F38" s="87">
        <v>0.15</v>
      </c>
      <c r="G38" s="87">
        <v>0.15</v>
      </c>
      <c r="H38" s="89">
        <f>F38*197</f>
        <v>29.549999999999997</v>
      </c>
    </row>
    <row r="39" spans="1:8" ht="15.75">
      <c r="A39" s="85">
        <v>35</v>
      </c>
      <c r="B39" s="175" t="s">
        <v>252</v>
      </c>
      <c r="C39" s="176"/>
      <c r="D39" s="177"/>
      <c r="E39" s="86" t="s">
        <v>1092</v>
      </c>
      <c r="F39" s="87">
        <v>0.04</v>
      </c>
      <c r="G39" s="87">
        <v>0.04</v>
      </c>
      <c r="H39" s="89">
        <f>F39*164.5</f>
        <v>6.58</v>
      </c>
    </row>
    <row r="40" spans="1:8" ht="15.75">
      <c r="A40" s="85">
        <v>36</v>
      </c>
      <c r="B40" s="175" t="s">
        <v>603</v>
      </c>
      <c r="C40" s="176"/>
      <c r="D40" s="177"/>
      <c r="E40" s="86" t="s">
        <v>1092</v>
      </c>
      <c r="F40" s="87">
        <v>3.9E-2</v>
      </c>
      <c r="G40" s="87">
        <v>3.9E-2</v>
      </c>
      <c r="H40" s="89">
        <f>F40*47.4</f>
        <v>1.8486</v>
      </c>
    </row>
    <row r="41" spans="1:8" ht="15.75">
      <c r="A41" s="85">
        <v>37</v>
      </c>
      <c r="B41" s="181" t="s">
        <v>233</v>
      </c>
      <c r="C41" s="181"/>
      <c r="D41" s="181"/>
      <c r="E41" s="86" t="s">
        <v>1092</v>
      </c>
      <c r="F41" s="87">
        <v>0.4</v>
      </c>
      <c r="G41" s="87">
        <v>0.4</v>
      </c>
      <c r="H41" s="89">
        <f>F41*48.4</f>
        <v>19.36</v>
      </c>
    </row>
    <row r="42" spans="1:8" ht="15.75">
      <c r="A42" s="85">
        <v>38</v>
      </c>
      <c r="B42" s="181" t="s">
        <v>106</v>
      </c>
      <c r="C42" s="181"/>
      <c r="D42" s="181"/>
      <c r="E42" s="86" t="s">
        <v>1092</v>
      </c>
      <c r="F42" s="87">
        <v>0.128</v>
      </c>
      <c r="G42" s="87">
        <v>0.128</v>
      </c>
      <c r="H42" s="89">
        <f>F42*96.5</f>
        <v>12.352</v>
      </c>
    </row>
    <row r="43" spans="1:8" ht="15.75">
      <c r="A43" s="85">
        <v>39</v>
      </c>
      <c r="B43" s="181" t="s">
        <v>102</v>
      </c>
      <c r="C43" s="181"/>
      <c r="D43" s="181"/>
      <c r="E43" s="86" t="s">
        <v>1092</v>
      </c>
      <c r="F43" s="87">
        <v>0.253</v>
      </c>
      <c r="G43" s="87">
        <v>0.253</v>
      </c>
      <c r="H43" s="88">
        <f>F43*71.8</f>
        <v>18.165399999999998</v>
      </c>
    </row>
    <row r="44" spans="1:8" ht="15.75">
      <c r="A44" s="85">
        <v>40</v>
      </c>
      <c r="B44" s="181" t="s">
        <v>135</v>
      </c>
      <c r="C44" s="181"/>
      <c r="D44" s="181"/>
      <c r="E44" s="86" t="s">
        <v>1092</v>
      </c>
      <c r="F44" s="87">
        <v>0.152</v>
      </c>
      <c r="G44" s="87">
        <v>0.12</v>
      </c>
      <c r="H44" s="89">
        <f>F44*24</f>
        <v>3.6479999999999997</v>
      </c>
    </row>
    <row r="45" spans="1:8" ht="15.75">
      <c r="A45" s="85">
        <v>41</v>
      </c>
      <c r="B45" s="181" t="s">
        <v>159</v>
      </c>
      <c r="C45" s="181"/>
      <c r="D45" s="181"/>
      <c r="E45" s="86" t="s">
        <v>1092</v>
      </c>
      <c r="F45" s="87">
        <v>8.5999999999999993E-2</v>
      </c>
      <c r="G45" s="87">
        <v>8.5999999999999993E-2</v>
      </c>
      <c r="H45" s="88">
        <f>F45*259</f>
        <v>22.273999999999997</v>
      </c>
    </row>
    <row r="46" spans="1:8" ht="15.75">
      <c r="A46" s="85">
        <v>42</v>
      </c>
      <c r="B46" s="175" t="s">
        <v>1102</v>
      </c>
      <c r="C46" s="176"/>
      <c r="D46" s="177"/>
      <c r="E46" s="86" t="s">
        <v>1099</v>
      </c>
      <c r="F46" s="87">
        <v>0.72</v>
      </c>
      <c r="G46" s="87">
        <v>0.72</v>
      </c>
      <c r="H46" s="88">
        <f>F46*60.5</f>
        <v>43.559999999999995</v>
      </c>
    </row>
    <row r="47" spans="1:8" ht="15.75">
      <c r="A47" s="85">
        <v>43</v>
      </c>
      <c r="B47" s="181" t="s">
        <v>101</v>
      </c>
      <c r="C47" s="181"/>
      <c r="D47" s="181"/>
      <c r="E47" s="86" t="s">
        <v>1092</v>
      </c>
      <c r="F47" s="87">
        <v>1.9E-2</v>
      </c>
      <c r="G47" s="87">
        <v>1.9E-2</v>
      </c>
      <c r="H47" s="88">
        <f>F47*17</f>
        <v>0.32300000000000001</v>
      </c>
    </row>
    <row r="48" spans="1:8" ht="15.75">
      <c r="A48" s="85">
        <v>44</v>
      </c>
      <c r="B48" s="175" t="s">
        <v>948</v>
      </c>
      <c r="C48" s="176"/>
      <c r="D48" s="177"/>
      <c r="E48" s="86" t="s">
        <v>1092</v>
      </c>
      <c r="F48" s="87">
        <v>1.2E-2</v>
      </c>
      <c r="G48" s="87">
        <v>1.2E-2</v>
      </c>
      <c r="H48" s="88">
        <f>F48*119.4</f>
        <v>1.4328000000000001</v>
      </c>
    </row>
    <row r="49" spans="1:8" ht="15.75">
      <c r="A49" s="85">
        <v>45</v>
      </c>
      <c r="B49" s="181" t="s">
        <v>1103</v>
      </c>
      <c r="C49" s="181"/>
      <c r="D49" s="181"/>
      <c r="E49" s="86" t="s">
        <v>1092</v>
      </c>
      <c r="F49" s="87">
        <v>0.112</v>
      </c>
      <c r="G49" s="87">
        <v>0.13700000000000001</v>
      </c>
      <c r="H49" s="89">
        <f>F49*131</f>
        <v>14.672000000000001</v>
      </c>
    </row>
    <row r="50" spans="1:8" ht="15.75">
      <c r="A50" s="85">
        <v>46</v>
      </c>
      <c r="B50" s="175" t="s">
        <v>21</v>
      </c>
      <c r="C50" s="176"/>
      <c r="D50" s="177"/>
      <c r="E50" s="86" t="s">
        <v>1092</v>
      </c>
      <c r="F50" s="87">
        <v>7.1999999999999995E-2</v>
      </c>
      <c r="G50" s="87">
        <v>6.7000000000000004E-2</v>
      </c>
      <c r="H50" s="89">
        <f>F50*565</f>
        <v>40.68</v>
      </c>
    </row>
    <row r="51" spans="1:8" ht="15.75">
      <c r="A51" s="85">
        <v>47</v>
      </c>
      <c r="B51" s="175" t="s">
        <v>566</v>
      </c>
      <c r="C51" s="176"/>
      <c r="D51" s="177"/>
      <c r="E51" s="86" t="s">
        <v>1092</v>
      </c>
      <c r="F51" s="87">
        <v>0.32200000000000001</v>
      </c>
      <c r="G51" s="87">
        <v>0.315</v>
      </c>
      <c r="H51" s="89">
        <f>F51*355.6</f>
        <v>114.50320000000001</v>
      </c>
    </row>
    <row r="52" spans="1:8" ht="15.75">
      <c r="A52" s="85">
        <v>48</v>
      </c>
      <c r="B52" s="181" t="s">
        <v>1104</v>
      </c>
      <c r="C52" s="181"/>
      <c r="D52" s="181"/>
      <c r="E52" s="86" t="s">
        <v>1092</v>
      </c>
      <c r="F52" s="87">
        <v>3.0000000000000001E-3</v>
      </c>
      <c r="G52" s="87">
        <v>3.0000000000000001E-3</v>
      </c>
      <c r="H52" s="88">
        <f>F52*93.5</f>
        <v>0.28050000000000003</v>
      </c>
    </row>
    <row r="53" spans="1:8" ht="15.75">
      <c r="A53" s="85">
        <v>49</v>
      </c>
      <c r="B53" s="181" t="s">
        <v>388</v>
      </c>
      <c r="C53" s="181"/>
      <c r="D53" s="181"/>
      <c r="E53" s="86" t="s">
        <v>1092</v>
      </c>
      <c r="F53" s="87">
        <v>0.16300000000000001</v>
      </c>
      <c r="G53" s="87">
        <v>0.129</v>
      </c>
      <c r="H53" s="88">
        <f>F53*288</f>
        <v>46.944000000000003</v>
      </c>
    </row>
    <row r="54" spans="1:8" ht="15.75">
      <c r="A54" s="85">
        <v>50</v>
      </c>
      <c r="B54" s="175" t="s">
        <v>485</v>
      </c>
      <c r="C54" s="176"/>
      <c r="D54" s="177"/>
      <c r="E54" s="86" t="s">
        <v>1092</v>
      </c>
      <c r="F54" s="87">
        <v>7.0000000000000001E-3</v>
      </c>
      <c r="G54" s="87">
        <v>7.0000000000000001E-3</v>
      </c>
      <c r="H54" s="88">
        <f>F54*120.7</f>
        <v>0.84489999999999998</v>
      </c>
    </row>
    <row r="55" spans="1:8" ht="15.75">
      <c r="A55" s="85">
        <v>51</v>
      </c>
      <c r="B55" s="181" t="s">
        <v>23</v>
      </c>
      <c r="C55" s="181"/>
      <c r="D55" s="181"/>
      <c r="E55" s="86" t="s">
        <v>1092</v>
      </c>
      <c r="F55" s="87">
        <v>0.57399999999999995</v>
      </c>
      <c r="G55" s="87">
        <v>0.57399999999999995</v>
      </c>
      <c r="H55" s="88">
        <f>F55*89.25</f>
        <v>51.229499999999994</v>
      </c>
    </row>
    <row r="56" spans="1:8" ht="15.75">
      <c r="A56" s="85">
        <v>52</v>
      </c>
      <c r="B56" s="181" t="s">
        <v>552</v>
      </c>
      <c r="C56" s="181"/>
      <c r="D56" s="181"/>
      <c r="E56" s="86" t="s">
        <v>1092</v>
      </c>
      <c r="F56" s="87">
        <v>3.0000000000000001E-3</v>
      </c>
      <c r="G56" s="87">
        <v>3.0000000000000001E-3</v>
      </c>
      <c r="H56" s="89">
        <f>F56*467.4</f>
        <v>1.4021999999999999</v>
      </c>
    </row>
    <row r="57" spans="1:8" ht="15.75">
      <c r="A57" s="85">
        <v>53</v>
      </c>
      <c r="B57" s="181" t="s">
        <v>350</v>
      </c>
      <c r="C57" s="181"/>
      <c r="D57" s="181"/>
      <c r="E57" s="86" t="s">
        <v>1092</v>
      </c>
      <c r="F57" s="87">
        <v>0.35199999999999998</v>
      </c>
      <c r="G57" s="87">
        <v>0.311</v>
      </c>
      <c r="H57" s="88">
        <f>F57*88</f>
        <v>30.975999999999999</v>
      </c>
    </row>
    <row r="58" spans="1:8" ht="30.75">
      <c r="A58" s="85">
        <v>54</v>
      </c>
      <c r="B58" s="181" t="s">
        <v>299</v>
      </c>
      <c r="C58" s="181"/>
      <c r="D58" s="181"/>
      <c r="E58" s="86" t="s">
        <v>1105</v>
      </c>
      <c r="F58" s="90" t="s">
        <v>1112</v>
      </c>
      <c r="G58" s="87">
        <v>0.247</v>
      </c>
      <c r="H58" s="91">
        <f>G58*217.5</f>
        <v>53.722499999999997</v>
      </c>
    </row>
    <row r="59" spans="1:8" ht="16.5" thickBot="1">
      <c r="A59" s="182" t="s">
        <v>1106</v>
      </c>
      <c r="B59" s="183"/>
      <c r="C59" s="183"/>
      <c r="D59" s="183"/>
      <c r="E59" s="183"/>
      <c r="F59" s="183"/>
      <c r="G59" s="184"/>
      <c r="H59" s="92">
        <f>SUM(H5:H58)</f>
        <v>1463.7665000000004</v>
      </c>
    </row>
    <row r="60" spans="1:8" ht="16.5" thickBot="1">
      <c r="A60" s="185" t="s">
        <v>1107</v>
      </c>
      <c r="B60" s="186"/>
      <c r="C60" s="186"/>
      <c r="D60" s="186"/>
      <c r="E60" s="186"/>
      <c r="F60" s="186"/>
      <c r="G60" s="187"/>
      <c r="H60" s="93">
        <f>H59/10</f>
        <v>146.37665000000004</v>
      </c>
    </row>
  </sheetData>
  <mergeCells count="63">
    <mergeCell ref="A60:G60"/>
    <mergeCell ref="B48:D48"/>
    <mergeCell ref="B49:D49"/>
    <mergeCell ref="B50:D50"/>
    <mergeCell ref="B51:D51"/>
    <mergeCell ref="B52:D52"/>
    <mergeCell ref="B53:D53"/>
    <mergeCell ref="B54:D54"/>
    <mergeCell ref="B55:D55"/>
    <mergeCell ref="B56:D56"/>
    <mergeCell ref="B57:D57"/>
    <mergeCell ref="B58:D58"/>
    <mergeCell ref="A59:G59"/>
    <mergeCell ref="B47:D47"/>
    <mergeCell ref="B35:D35"/>
    <mergeCell ref="B38:D38"/>
    <mergeCell ref="B39:D39"/>
    <mergeCell ref="B40:D40"/>
    <mergeCell ref="B41:D41"/>
    <mergeCell ref="B36:D36"/>
    <mergeCell ref="B37:D37"/>
    <mergeCell ref="B42:D42"/>
    <mergeCell ref="B43:D43"/>
    <mergeCell ref="B44:D44"/>
    <mergeCell ref="B45:D45"/>
    <mergeCell ref="B46:D46"/>
    <mergeCell ref="B34:D34"/>
    <mergeCell ref="B23:D23"/>
    <mergeCell ref="B24:D24"/>
    <mergeCell ref="B25:D25"/>
    <mergeCell ref="B26:D26"/>
    <mergeCell ref="B27:D27"/>
    <mergeCell ref="B28:D28"/>
    <mergeCell ref="B29:D29"/>
    <mergeCell ref="B30:D30"/>
    <mergeCell ref="B31:D31"/>
    <mergeCell ref="B32:D32"/>
    <mergeCell ref="B33:D33"/>
    <mergeCell ref="B22:D22"/>
    <mergeCell ref="B11:D11"/>
    <mergeCell ref="B12:D12"/>
    <mergeCell ref="B13:D13"/>
    <mergeCell ref="B14:D14"/>
    <mergeCell ref="B15:D15"/>
    <mergeCell ref="B16:D16"/>
    <mergeCell ref="B17:D17"/>
    <mergeCell ref="B18:D18"/>
    <mergeCell ref="B19:D19"/>
    <mergeCell ref="B20:D20"/>
    <mergeCell ref="B21:D21"/>
    <mergeCell ref="B10:D10"/>
    <mergeCell ref="A1:H2"/>
    <mergeCell ref="A3:A4"/>
    <mergeCell ref="B3:D4"/>
    <mergeCell ref="E3:E4"/>
    <mergeCell ref="F3:F4"/>
    <mergeCell ref="G3:G4"/>
    <mergeCell ref="H3:H4"/>
    <mergeCell ref="B5:D5"/>
    <mergeCell ref="B6:D6"/>
    <mergeCell ref="B7:D7"/>
    <mergeCell ref="B8:D8"/>
    <mergeCell ref="B9:D9"/>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G2874"/>
  <sheetViews>
    <sheetView topLeftCell="A2083" workbookViewId="0">
      <selection activeCell="C2881" sqref="C2881"/>
    </sheetView>
  </sheetViews>
  <sheetFormatPr defaultRowHeight="15"/>
  <cols>
    <col min="1" max="1" width="27.5703125" customWidth="1"/>
  </cols>
  <sheetData>
    <row r="1" spans="1:6">
      <c r="A1" s="197" t="s">
        <v>33</v>
      </c>
      <c r="B1" s="197"/>
      <c r="C1" s="189" t="s">
        <v>25</v>
      </c>
      <c r="D1" s="189"/>
      <c r="E1" s="189"/>
      <c r="F1" s="189"/>
    </row>
    <row r="2" spans="1:6">
      <c r="A2" s="198" t="s">
        <v>34</v>
      </c>
      <c r="B2" s="198"/>
      <c r="C2" s="189" t="s">
        <v>868</v>
      </c>
      <c r="D2" s="189"/>
      <c r="E2" s="189"/>
      <c r="F2" s="189"/>
    </row>
    <row r="3" spans="1:6">
      <c r="A3" s="197" t="s">
        <v>35</v>
      </c>
      <c r="B3" s="197"/>
      <c r="C3" s="189" t="s">
        <v>25</v>
      </c>
      <c r="D3" s="189"/>
      <c r="E3" s="189"/>
      <c r="F3" s="189"/>
    </row>
    <row r="4" spans="1:6" ht="15.75" thickBot="1">
      <c r="A4" s="188" t="s">
        <v>36</v>
      </c>
      <c r="B4" s="188"/>
      <c r="C4" s="189" t="s">
        <v>37</v>
      </c>
      <c r="D4" s="189"/>
      <c r="E4" s="189"/>
      <c r="F4" s="189"/>
    </row>
    <row r="5" spans="1:6">
      <c r="A5" s="116" t="s">
        <v>38</v>
      </c>
      <c r="B5" s="133"/>
      <c r="C5" s="192" t="s">
        <v>39</v>
      </c>
      <c r="D5" s="193"/>
      <c r="E5" s="12"/>
      <c r="F5" s="12"/>
    </row>
    <row r="6" spans="1:6">
      <c r="A6" s="190"/>
      <c r="B6" s="191"/>
      <c r="C6" s="191" t="s">
        <v>40</v>
      </c>
      <c r="D6" s="194"/>
      <c r="E6" s="13"/>
      <c r="F6" s="13"/>
    </row>
    <row r="7" spans="1:6">
      <c r="A7" s="190"/>
      <c r="B7" s="191"/>
      <c r="C7" s="14" t="s">
        <v>41</v>
      </c>
      <c r="D7" s="60" t="s">
        <v>42</v>
      </c>
      <c r="E7" s="12"/>
      <c r="F7" s="12"/>
    </row>
    <row r="8" spans="1:6">
      <c r="A8" s="217" t="s">
        <v>188</v>
      </c>
      <c r="B8" s="218"/>
      <c r="C8" s="16">
        <v>101.3</v>
      </c>
      <c r="D8" s="17">
        <v>81</v>
      </c>
      <c r="E8" s="18"/>
      <c r="F8" s="18"/>
    </row>
    <row r="9" spans="1:6">
      <c r="A9" s="223" t="s">
        <v>869</v>
      </c>
      <c r="B9" s="224"/>
      <c r="C9" s="19">
        <v>0</v>
      </c>
      <c r="D9" s="20">
        <v>51</v>
      </c>
      <c r="E9" s="59"/>
      <c r="F9" s="59"/>
    </row>
    <row r="10" spans="1:6">
      <c r="A10" s="199" t="s">
        <v>153</v>
      </c>
      <c r="B10" s="200"/>
      <c r="C10" s="19">
        <v>18.8</v>
      </c>
      <c r="D10" s="20">
        <v>15</v>
      </c>
      <c r="E10" s="59"/>
      <c r="F10" s="59"/>
    </row>
    <row r="11" spans="1:6">
      <c r="A11" s="199" t="s">
        <v>157</v>
      </c>
      <c r="B11" s="200"/>
      <c r="C11" s="19">
        <v>12.5</v>
      </c>
      <c r="D11" s="20">
        <v>10</v>
      </c>
      <c r="E11" s="59"/>
      <c r="F11" s="59"/>
    </row>
    <row r="12" spans="1:6">
      <c r="A12" s="199" t="s">
        <v>870</v>
      </c>
      <c r="B12" s="200"/>
      <c r="C12" s="19">
        <v>19.8</v>
      </c>
      <c r="D12" s="20">
        <v>15</v>
      </c>
      <c r="E12" s="59"/>
      <c r="F12" s="59"/>
    </row>
    <row r="13" spans="1:6">
      <c r="A13" s="199" t="s">
        <v>102</v>
      </c>
      <c r="B13" s="200"/>
      <c r="C13" s="19">
        <v>2</v>
      </c>
      <c r="D13" s="20">
        <v>2</v>
      </c>
      <c r="E13" s="59"/>
      <c r="F13" s="59"/>
    </row>
    <row r="14" spans="1:6">
      <c r="A14" s="199" t="s">
        <v>101</v>
      </c>
      <c r="B14" s="200"/>
      <c r="C14" s="19">
        <v>0.3</v>
      </c>
      <c r="D14" s="20">
        <v>0.3</v>
      </c>
      <c r="E14" s="59"/>
      <c r="F14" s="59"/>
    </row>
    <row r="15" spans="1:6" ht="15.75" thickBot="1">
      <c r="A15" s="201" t="s">
        <v>256</v>
      </c>
      <c r="B15" s="202"/>
      <c r="C15" s="21">
        <v>7</v>
      </c>
      <c r="D15" s="22">
        <v>7</v>
      </c>
      <c r="E15" s="59"/>
      <c r="F15" s="59"/>
    </row>
    <row r="16" spans="1:6" ht="15.75" thickBot="1">
      <c r="A16" s="203" t="s">
        <v>47</v>
      </c>
      <c r="B16" s="204"/>
      <c r="C16" s="23"/>
      <c r="D16" s="24">
        <v>100</v>
      </c>
      <c r="E16" s="25"/>
      <c r="F16" s="25"/>
    </row>
    <row r="17" spans="1:6">
      <c r="A17" s="205"/>
      <c r="B17" s="205"/>
      <c r="C17" s="26"/>
      <c r="D17" s="26"/>
      <c r="E17" s="26"/>
      <c r="F17" s="26"/>
    </row>
    <row r="18" spans="1:6" ht="15.75" thickBot="1">
      <c r="A18" s="206" t="s">
        <v>48</v>
      </c>
      <c r="B18" s="206"/>
      <c r="C18" s="206"/>
      <c r="D18" s="206"/>
      <c r="E18" s="206"/>
      <c r="F18" s="206"/>
    </row>
    <row r="19" spans="1:6">
      <c r="A19" s="207" t="s">
        <v>49</v>
      </c>
      <c r="B19" s="208"/>
      <c r="C19" s="208"/>
      <c r="D19" s="208"/>
      <c r="E19" s="209" t="s">
        <v>50</v>
      </c>
      <c r="F19" s="210"/>
    </row>
    <row r="20" spans="1:6" ht="51.75" thickBot="1">
      <c r="A20" s="27" t="s">
        <v>51</v>
      </c>
      <c r="B20" s="28" t="s">
        <v>52</v>
      </c>
      <c r="C20" s="28" t="s">
        <v>53</v>
      </c>
      <c r="D20" s="28" t="s">
        <v>54</v>
      </c>
      <c r="E20" s="211"/>
      <c r="F20" s="212"/>
    </row>
    <row r="21" spans="1:6" ht="15.75" thickBot="1">
      <c r="A21" s="29" t="s">
        <v>871</v>
      </c>
      <c r="B21" s="30" t="s">
        <v>872</v>
      </c>
      <c r="C21" s="30" t="s">
        <v>873</v>
      </c>
      <c r="D21" s="30" t="s">
        <v>874</v>
      </c>
      <c r="E21" s="213">
        <v>48.35</v>
      </c>
      <c r="F21" s="214"/>
    </row>
    <row r="22" spans="1:6">
      <c r="A22" s="58"/>
      <c r="B22" s="58"/>
      <c r="C22" s="26"/>
      <c r="D22" s="26"/>
      <c r="E22" s="26"/>
      <c r="F22" s="26"/>
    </row>
    <row r="23" spans="1:6">
      <c r="A23" s="205" t="s">
        <v>59</v>
      </c>
      <c r="B23" s="205"/>
      <c r="C23" s="205"/>
      <c r="D23" s="205"/>
      <c r="E23" s="205"/>
      <c r="F23" s="205"/>
    </row>
    <row r="24" spans="1:6">
      <c r="A24" s="215" t="s">
        <v>875</v>
      </c>
      <c r="B24" s="215"/>
      <c r="C24" s="215"/>
      <c r="D24" s="215"/>
      <c r="E24" s="215"/>
      <c r="F24" s="215"/>
    </row>
    <row r="25" spans="1:6">
      <c r="A25" s="216" t="s">
        <v>61</v>
      </c>
      <c r="B25" s="216"/>
      <c r="C25" s="59" t="s">
        <v>62</v>
      </c>
      <c r="D25" s="59"/>
      <c r="E25" s="59"/>
      <c r="F25" s="59"/>
    </row>
    <row r="26" spans="1:6">
      <c r="A26" s="59"/>
      <c r="B26" s="59"/>
      <c r="C26" s="59"/>
      <c r="D26" s="59"/>
      <c r="E26" s="59"/>
      <c r="F26" s="59"/>
    </row>
    <row r="27" spans="1:6">
      <c r="A27" s="59"/>
      <c r="B27" s="59"/>
      <c r="C27" s="59"/>
      <c r="D27" s="59"/>
      <c r="E27" s="59"/>
      <c r="F27" s="59"/>
    </row>
    <row r="28" spans="1:6" s="95" customFormat="1"/>
    <row r="29" spans="1:6" s="95" customFormat="1"/>
    <row r="30" spans="1:6" s="95" customFormat="1"/>
    <row r="31" spans="1:6" s="95" customFormat="1"/>
    <row r="32" spans="1:6" s="95" customFormat="1"/>
    <row r="33" spans="1:6" s="95" customFormat="1"/>
    <row r="34" spans="1:6" s="95" customFormat="1"/>
    <row r="35" spans="1:6" s="95" customFormat="1"/>
    <row r="36" spans="1:6" s="95" customFormat="1"/>
    <row r="37" spans="1:6" s="95" customFormat="1"/>
    <row r="38" spans="1:6" s="95" customFormat="1"/>
    <row r="39" spans="1:6" s="95" customFormat="1"/>
    <row r="40" spans="1:6" s="95" customFormat="1"/>
    <row r="41" spans="1:6" s="95" customFormat="1"/>
    <row r="42" spans="1:6" s="95" customFormat="1"/>
    <row r="43" spans="1:6" s="95" customFormat="1"/>
    <row r="44" spans="1:6" s="95" customFormat="1"/>
    <row r="45" spans="1:6" s="95" customFormat="1"/>
    <row r="46" spans="1:6" s="95" customFormat="1"/>
    <row r="47" spans="1:6">
      <c r="A47" s="59"/>
      <c r="B47" s="59"/>
      <c r="C47" s="59"/>
      <c r="D47" s="59"/>
      <c r="E47" s="59"/>
      <c r="F47" s="59"/>
    </row>
    <row r="48" spans="1:6">
      <c r="A48" s="197" t="s">
        <v>33</v>
      </c>
      <c r="B48" s="197"/>
      <c r="C48" s="189" t="s">
        <v>25</v>
      </c>
      <c r="D48" s="189"/>
      <c r="E48" s="189"/>
      <c r="F48" s="189"/>
    </row>
    <row r="49" spans="1:6">
      <c r="A49" s="198" t="s">
        <v>34</v>
      </c>
      <c r="B49" s="198"/>
      <c r="C49" s="189" t="s">
        <v>23</v>
      </c>
      <c r="D49" s="189"/>
      <c r="E49" s="189"/>
      <c r="F49" s="189"/>
    </row>
    <row r="50" spans="1:6">
      <c r="A50" s="197" t="s">
        <v>35</v>
      </c>
      <c r="B50" s="197"/>
      <c r="C50" s="189" t="s">
        <v>25</v>
      </c>
      <c r="D50" s="189"/>
      <c r="E50" s="189"/>
      <c r="F50" s="189"/>
    </row>
    <row r="51" spans="1:6" ht="15.75" thickBot="1">
      <c r="A51" s="188" t="s">
        <v>36</v>
      </c>
      <c r="B51" s="188"/>
      <c r="C51" s="189" t="s">
        <v>63</v>
      </c>
      <c r="D51" s="189"/>
      <c r="E51" s="189"/>
      <c r="F51" s="189"/>
    </row>
    <row r="52" spans="1:6">
      <c r="A52" s="116" t="s">
        <v>38</v>
      </c>
      <c r="B52" s="133"/>
      <c r="C52" s="192" t="s">
        <v>39</v>
      </c>
      <c r="D52" s="193"/>
      <c r="E52" s="12"/>
      <c r="F52" s="12"/>
    </row>
    <row r="53" spans="1:6">
      <c r="A53" s="190"/>
      <c r="B53" s="191"/>
      <c r="C53" s="191" t="s">
        <v>40</v>
      </c>
      <c r="D53" s="194"/>
      <c r="E53" s="13"/>
      <c r="F53" s="13"/>
    </row>
    <row r="54" spans="1:6">
      <c r="A54" s="190"/>
      <c r="B54" s="191"/>
      <c r="C54" s="14" t="s">
        <v>41</v>
      </c>
      <c r="D54" s="15" t="s">
        <v>42</v>
      </c>
      <c r="E54" s="12"/>
      <c r="F54" s="12"/>
    </row>
    <row r="55" spans="1:6" ht="15.75" thickBot="1">
      <c r="A55" s="195" t="s">
        <v>26</v>
      </c>
      <c r="B55" s="196"/>
      <c r="C55" s="33">
        <v>100</v>
      </c>
      <c r="D55" s="34">
        <v>100</v>
      </c>
      <c r="E55" s="18"/>
      <c r="F55" s="18"/>
    </row>
    <row r="56" spans="1:6" ht="15.75" thickBot="1">
      <c r="A56" s="203" t="s">
        <v>47</v>
      </c>
      <c r="B56" s="204"/>
      <c r="C56" s="23"/>
      <c r="D56" s="24">
        <v>100</v>
      </c>
      <c r="E56" s="25"/>
      <c r="F56" s="25"/>
    </row>
    <row r="57" spans="1:6">
      <c r="A57" s="205"/>
      <c r="B57" s="205"/>
      <c r="C57" s="26"/>
      <c r="D57" s="26"/>
      <c r="E57" s="26"/>
      <c r="F57" s="26"/>
    </row>
    <row r="58" spans="1:6" ht="15.75" thickBot="1">
      <c r="A58" s="206" t="s">
        <v>48</v>
      </c>
      <c r="B58" s="206"/>
      <c r="C58" s="206"/>
      <c r="D58" s="206"/>
      <c r="E58" s="206"/>
      <c r="F58" s="206"/>
    </row>
    <row r="59" spans="1:6">
      <c r="A59" s="207" t="s">
        <v>49</v>
      </c>
      <c r="B59" s="208"/>
      <c r="C59" s="208"/>
      <c r="D59" s="208"/>
      <c r="E59" s="209" t="s">
        <v>50</v>
      </c>
      <c r="F59" s="210"/>
    </row>
    <row r="60" spans="1:6" ht="51.75" thickBot="1">
      <c r="A60" s="27" t="s">
        <v>51</v>
      </c>
      <c r="B60" s="28" t="s">
        <v>52</v>
      </c>
      <c r="C60" s="28" t="s">
        <v>53</v>
      </c>
      <c r="D60" s="28" t="s">
        <v>54</v>
      </c>
      <c r="E60" s="211"/>
      <c r="F60" s="212"/>
    </row>
    <row r="61" spans="1:6" ht="15.75" thickBot="1">
      <c r="A61" s="29" t="s">
        <v>64</v>
      </c>
      <c r="B61" s="30" t="s">
        <v>65</v>
      </c>
      <c r="C61" s="30" t="s">
        <v>66</v>
      </c>
      <c r="D61" s="30" t="s">
        <v>67</v>
      </c>
      <c r="E61" s="213">
        <v>0</v>
      </c>
      <c r="F61" s="214"/>
    </row>
    <row r="62" spans="1:6">
      <c r="A62" s="31"/>
      <c r="B62" s="31"/>
      <c r="C62" s="26"/>
      <c r="D62" s="26"/>
      <c r="E62" s="26"/>
      <c r="F62" s="26"/>
    </row>
    <row r="63" spans="1:6">
      <c r="A63" s="205" t="s">
        <v>59</v>
      </c>
      <c r="B63" s="205"/>
      <c r="C63" s="205"/>
      <c r="D63" s="205"/>
      <c r="E63" s="205"/>
      <c r="F63" s="205"/>
    </row>
    <row r="64" spans="1:6">
      <c r="A64" s="215"/>
      <c r="B64" s="215"/>
      <c r="C64" s="215"/>
      <c r="D64" s="215"/>
      <c r="E64" s="215"/>
      <c r="F64" s="215"/>
    </row>
    <row r="65" spans="1:3">
      <c r="A65" s="216" t="s">
        <v>61</v>
      </c>
      <c r="B65" s="216"/>
      <c r="C65" t="s">
        <v>62</v>
      </c>
    </row>
    <row r="68" spans="1:3" s="95" customFormat="1"/>
    <row r="69" spans="1:3" s="95" customFormat="1"/>
    <row r="70" spans="1:3" s="95" customFormat="1"/>
    <row r="71" spans="1:3" s="95" customFormat="1"/>
    <row r="72" spans="1:3" s="95" customFormat="1"/>
    <row r="73" spans="1:3" s="95" customFormat="1"/>
    <row r="74" spans="1:3" s="95" customFormat="1"/>
    <row r="75" spans="1:3" s="95" customFormat="1"/>
    <row r="76" spans="1:3" s="95" customFormat="1"/>
    <row r="77" spans="1:3" s="95" customFormat="1"/>
    <row r="78" spans="1:3" s="95" customFormat="1"/>
    <row r="79" spans="1:3" s="95" customFormat="1"/>
    <row r="80" spans="1:3" s="95" customFormat="1"/>
    <row r="81" spans="1:6" s="95" customFormat="1"/>
    <row r="82" spans="1:6" s="95" customFormat="1"/>
    <row r="83" spans="1:6" s="95" customFormat="1"/>
    <row r="84" spans="1:6" s="95" customFormat="1"/>
    <row r="85" spans="1:6" s="95" customFormat="1"/>
    <row r="86" spans="1:6" s="95" customFormat="1"/>
    <row r="87" spans="1:6" s="95" customFormat="1"/>
    <row r="88" spans="1:6" s="95" customFormat="1"/>
    <row r="89" spans="1:6" s="95" customFormat="1"/>
    <row r="90" spans="1:6" s="95" customFormat="1"/>
    <row r="91" spans="1:6" s="95" customFormat="1"/>
    <row r="92" spans="1:6" s="95" customFormat="1"/>
    <row r="93" spans="1:6" s="95" customFormat="1"/>
    <row r="94" spans="1:6">
      <c r="A94" s="205"/>
      <c r="B94" s="205"/>
      <c r="C94" s="26"/>
      <c r="D94" s="26"/>
      <c r="E94" s="26"/>
      <c r="F94" s="26"/>
    </row>
    <row r="95" spans="1:6">
      <c r="A95" s="197" t="s">
        <v>33</v>
      </c>
      <c r="B95" s="197"/>
      <c r="C95" s="189" t="s">
        <v>331</v>
      </c>
      <c r="D95" s="189"/>
      <c r="E95" s="189"/>
      <c r="F95" s="189"/>
    </row>
    <row r="96" spans="1:6">
      <c r="A96" s="198" t="s">
        <v>34</v>
      </c>
      <c r="B96" s="198"/>
      <c r="C96" s="189" t="s">
        <v>685</v>
      </c>
      <c r="D96" s="189"/>
      <c r="E96" s="189"/>
      <c r="F96" s="189"/>
    </row>
    <row r="97" spans="1:6">
      <c r="A97" s="197" t="s">
        <v>35</v>
      </c>
      <c r="B97" s="197"/>
      <c r="C97" s="189" t="s">
        <v>331</v>
      </c>
      <c r="D97" s="189"/>
      <c r="E97" s="189"/>
      <c r="F97" s="189"/>
    </row>
    <row r="98" spans="1:6" ht="15.75" thickBot="1">
      <c r="A98" s="188" t="s">
        <v>36</v>
      </c>
      <c r="B98" s="188"/>
      <c r="C98" s="189" t="s">
        <v>37</v>
      </c>
      <c r="D98" s="189"/>
      <c r="E98" s="189"/>
      <c r="F98" s="189"/>
    </row>
    <row r="99" spans="1:6">
      <c r="A99" s="116" t="s">
        <v>38</v>
      </c>
      <c r="B99" s="133"/>
      <c r="C99" s="192" t="s">
        <v>39</v>
      </c>
      <c r="D99" s="193"/>
      <c r="E99" s="12"/>
      <c r="F99" s="12"/>
    </row>
    <row r="100" spans="1:6">
      <c r="A100" s="190"/>
      <c r="B100" s="191"/>
      <c r="C100" s="191" t="s">
        <v>40</v>
      </c>
      <c r="D100" s="194"/>
      <c r="E100" s="13"/>
      <c r="F100" s="13"/>
    </row>
    <row r="101" spans="1:6">
      <c r="A101" s="190"/>
      <c r="B101" s="191"/>
      <c r="C101" s="14" t="s">
        <v>41</v>
      </c>
      <c r="D101" s="15" t="s">
        <v>42</v>
      </c>
      <c r="E101" s="12"/>
      <c r="F101" s="12"/>
    </row>
    <row r="102" spans="1:6">
      <c r="A102" s="217" t="s">
        <v>190</v>
      </c>
      <c r="B102" s="218"/>
      <c r="C102" s="16">
        <v>77</v>
      </c>
      <c r="D102" s="17">
        <v>54</v>
      </c>
      <c r="E102" s="18"/>
      <c r="F102" s="18"/>
    </row>
    <row r="103" spans="1:6">
      <c r="A103" s="199" t="s">
        <v>203</v>
      </c>
      <c r="B103" s="200"/>
      <c r="C103" s="19">
        <v>54</v>
      </c>
      <c r="D103" s="20">
        <v>54</v>
      </c>
      <c r="E103" s="32"/>
      <c r="F103" s="32"/>
    </row>
    <row r="104" spans="1:6">
      <c r="A104" s="199" t="s">
        <v>155</v>
      </c>
      <c r="B104" s="200"/>
      <c r="C104" s="19">
        <v>46.7</v>
      </c>
      <c r="D104" s="20">
        <v>42.5</v>
      </c>
      <c r="E104" s="32"/>
      <c r="F104" s="32"/>
    </row>
    <row r="105" spans="1:6">
      <c r="A105" s="223" t="s">
        <v>704</v>
      </c>
      <c r="B105" s="224"/>
      <c r="C105" s="19">
        <v>0</v>
      </c>
      <c r="D105" s="20">
        <v>26.4</v>
      </c>
      <c r="E105" s="32"/>
      <c r="F105" s="32"/>
    </row>
    <row r="106" spans="1:6">
      <c r="A106" s="199" t="s">
        <v>14</v>
      </c>
      <c r="B106" s="200"/>
      <c r="C106" s="19">
        <v>3</v>
      </c>
      <c r="D106" s="20">
        <v>3</v>
      </c>
      <c r="E106" s="32"/>
      <c r="F106" s="32"/>
    </row>
    <row r="107" spans="1:6">
      <c r="A107" s="199" t="s">
        <v>157</v>
      </c>
      <c r="B107" s="200"/>
      <c r="C107" s="19">
        <v>5</v>
      </c>
      <c r="D107" s="20">
        <v>4.2</v>
      </c>
      <c r="E107" s="32"/>
      <c r="F107" s="32"/>
    </row>
    <row r="108" spans="1:6">
      <c r="A108" s="199" t="s">
        <v>176</v>
      </c>
      <c r="B108" s="200"/>
      <c r="C108" s="19">
        <v>4.2</v>
      </c>
      <c r="D108" s="20">
        <v>4.2</v>
      </c>
      <c r="E108" s="32"/>
      <c r="F108" s="32"/>
    </row>
    <row r="109" spans="1:6">
      <c r="A109" s="223" t="s">
        <v>705</v>
      </c>
      <c r="B109" s="224"/>
      <c r="C109" s="19">
        <v>0</v>
      </c>
      <c r="D109" s="20">
        <v>2</v>
      </c>
      <c r="E109" s="32"/>
      <c r="F109" s="32"/>
    </row>
    <row r="110" spans="1:6">
      <c r="A110" s="199" t="s">
        <v>153</v>
      </c>
      <c r="B110" s="200"/>
      <c r="C110" s="19">
        <v>15</v>
      </c>
      <c r="D110" s="20">
        <v>12</v>
      </c>
      <c r="E110" s="32"/>
      <c r="F110" s="32"/>
    </row>
    <row r="111" spans="1:6">
      <c r="A111" s="199" t="s">
        <v>175</v>
      </c>
      <c r="B111" s="200"/>
      <c r="C111" s="19">
        <v>12</v>
      </c>
      <c r="D111" s="20">
        <v>12</v>
      </c>
      <c r="E111" s="32"/>
      <c r="F111" s="32"/>
    </row>
    <row r="112" spans="1:6">
      <c r="A112" s="223" t="s">
        <v>706</v>
      </c>
      <c r="B112" s="224"/>
      <c r="C112" s="19">
        <v>0</v>
      </c>
      <c r="D112" s="20">
        <v>11</v>
      </c>
      <c r="E112" s="32"/>
      <c r="F112" s="32"/>
    </row>
    <row r="113" spans="1:6">
      <c r="A113" s="199" t="s">
        <v>178</v>
      </c>
      <c r="B113" s="200"/>
      <c r="C113" s="19">
        <v>0</v>
      </c>
      <c r="D113" s="20">
        <v>30</v>
      </c>
      <c r="E113" s="32"/>
      <c r="F113" s="32"/>
    </row>
    <row r="114" spans="1:6" ht="15.75" thickBot="1">
      <c r="A114" s="201" t="s">
        <v>101</v>
      </c>
      <c r="B114" s="202"/>
      <c r="C114" s="21">
        <v>0.2</v>
      </c>
      <c r="D114" s="22">
        <v>0.2</v>
      </c>
      <c r="E114" s="32"/>
      <c r="F114" s="32"/>
    </row>
    <row r="115" spans="1:6" ht="15.75" thickBot="1">
      <c r="A115" s="203" t="s">
        <v>47</v>
      </c>
      <c r="B115" s="204"/>
      <c r="C115" s="23"/>
      <c r="D115" s="24">
        <v>100</v>
      </c>
      <c r="E115" s="25"/>
      <c r="F115" s="25"/>
    </row>
    <row r="116" spans="1:6">
      <c r="A116" s="205"/>
      <c r="B116" s="205"/>
      <c r="C116" s="26"/>
      <c r="D116" s="26"/>
      <c r="E116" s="26"/>
      <c r="F116" s="26"/>
    </row>
    <row r="117" spans="1:6" ht="15.75" thickBot="1">
      <c r="A117" s="206" t="s">
        <v>48</v>
      </c>
      <c r="B117" s="206"/>
      <c r="C117" s="206"/>
      <c r="D117" s="206"/>
      <c r="E117" s="206"/>
      <c r="F117" s="206"/>
    </row>
    <row r="118" spans="1:6">
      <c r="A118" s="207" t="s">
        <v>49</v>
      </c>
      <c r="B118" s="208"/>
      <c r="C118" s="208"/>
      <c r="D118" s="208"/>
      <c r="E118" s="209" t="s">
        <v>50</v>
      </c>
      <c r="F118" s="210"/>
    </row>
    <row r="119" spans="1:6" ht="51.75" thickBot="1">
      <c r="A119" s="27" t="s">
        <v>51</v>
      </c>
      <c r="B119" s="28" t="s">
        <v>52</v>
      </c>
      <c r="C119" s="28" t="s">
        <v>53</v>
      </c>
      <c r="D119" s="28" t="s">
        <v>54</v>
      </c>
      <c r="E119" s="211"/>
      <c r="F119" s="212"/>
    </row>
    <row r="120" spans="1:6" ht="15.75" thickBot="1">
      <c r="A120" s="29" t="s">
        <v>707</v>
      </c>
      <c r="B120" s="30" t="s">
        <v>708</v>
      </c>
      <c r="C120" s="30" t="s">
        <v>709</v>
      </c>
      <c r="D120" s="30" t="s">
        <v>710</v>
      </c>
      <c r="E120" s="213">
        <v>3.94</v>
      </c>
      <c r="F120" s="214"/>
    </row>
    <row r="121" spans="1:6">
      <c r="A121" s="31"/>
      <c r="B121" s="31"/>
      <c r="C121" s="26"/>
      <c r="D121" s="26"/>
      <c r="E121" s="26"/>
      <c r="F121" s="26"/>
    </row>
    <row r="122" spans="1:6">
      <c r="A122" s="205" t="s">
        <v>59</v>
      </c>
      <c r="B122" s="205"/>
      <c r="C122" s="205"/>
      <c r="D122" s="205"/>
      <c r="E122" s="205"/>
      <c r="F122" s="205"/>
    </row>
    <row r="123" spans="1:6">
      <c r="A123" s="215" t="s">
        <v>711</v>
      </c>
      <c r="B123" s="215"/>
      <c r="C123" s="215"/>
      <c r="D123" s="215"/>
      <c r="E123" s="215"/>
      <c r="F123" s="215"/>
    </row>
    <row r="124" spans="1:6">
      <c r="A124" s="216" t="s">
        <v>61</v>
      </c>
      <c r="B124" s="216"/>
      <c r="C124" s="32" t="s">
        <v>186</v>
      </c>
      <c r="D124" s="32"/>
      <c r="E124" s="32"/>
      <c r="F124" s="32"/>
    </row>
    <row r="125" spans="1:6">
      <c r="A125" s="32"/>
      <c r="B125" s="32"/>
      <c r="C125" s="32"/>
      <c r="D125" s="32"/>
      <c r="E125" s="32"/>
      <c r="F125" s="32"/>
    </row>
    <row r="126" spans="1:6">
      <c r="A126" s="32"/>
      <c r="B126" s="32"/>
      <c r="C126" s="32"/>
      <c r="D126" s="32"/>
      <c r="E126" s="32"/>
      <c r="F126" s="32"/>
    </row>
    <row r="127" spans="1:6" s="95" customFormat="1"/>
    <row r="128" spans="1:6" s="95" customFormat="1"/>
    <row r="129" spans="1:6" s="95" customFormat="1"/>
    <row r="130" spans="1:6" s="95" customFormat="1"/>
    <row r="131" spans="1:6" s="95" customFormat="1"/>
    <row r="132" spans="1:6" s="95" customFormat="1"/>
    <row r="133" spans="1:6" s="95" customFormat="1"/>
    <row r="134" spans="1:6" s="95" customFormat="1"/>
    <row r="135" spans="1:6" s="95" customFormat="1"/>
    <row r="136" spans="1:6" s="95" customFormat="1"/>
    <row r="137" spans="1:6" s="95" customFormat="1"/>
    <row r="138" spans="1:6" s="95" customFormat="1"/>
    <row r="139" spans="1:6" s="95" customFormat="1"/>
    <row r="140" spans="1:6" s="95" customFormat="1"/>
    <row r="141" spans="1:6">
      <c r="A141" s="205"/>
      <c r="B141" s="205"/>
      <c r="C141" s="26"/>
      <c r="D141" s="26"/>
      <c r="E141" s="26"/>
      <c r="F141" s="26"/>
    </row>
    <row r="142" spans="1:6">
      <c r="A142" s="197" t="s">
        <v>33</v>
      </c>
      <c r="B142" s="197"/>
      <c r="C142" s="189" t="s">
        <v>499</v>
      </c>
      <c r="D142" s="189"/>
      <c r="E142" s="189"/>
      <c r="F142" s="189"/>
    </row>
    <row r="143" spans="1:6">
      <c r="A143" s="198" t="s">
        <v>34</v>
      </c>
      <c r="B143" s="198"/>
      <c r="C143" s="189" t="s">
        <v>498</v>
      </c>
      <c r="D143" s="189"/>
      <c r="E143" s="189"/>
      <c r="F143" s="189"/>
    </row>
    <row r="144" spans="1:6">
      <c r="A144" s="197" t="s">
        <v>35</v>
      </c>
      <c r="B144" s="197"/>
      <c r="C144" s="189" t="s">
        <v>499</v>
      </c>
      <c r="D144" s="189"/>
      <c r="E144" s="189"/>
      <c r="F144" s="189"/>
    </row>
    <row r="145" spans="1:6" ht="15.75" thickBot="1">
      <c r="A145" s="188" t="s">
        <v>36</v>
      </c>
      <c r="B145" s="188"/>
      <c r="C145" s="189" t="s">
        <v>37</v>
      </c>
      <c r="D145" s="189"/>
      <c r="E145" s="189"/>
      <c r="F145" s="189"/>
    </row>
    <row r="146" spans="1:6">
      <c r="A146" s="116" t="s">
        <v>38</v>
      </c>
      <c r="B146" s="133"/>
      <c r="C146" s="192" t="s">
        <v>39</v>
      </c>
      <c r="D146" s="193"/>
      <c r="E146" s="12"/>
      <c r="F146" s="12"/>
    </row>
    <row r="147" spans="1:6">
      <c r="A147" s="190"/>
      <c r="B147" s="191"/>
      <c r="C147" s="191" t="s">
        <v>40</v>
      </c>
      <c r="D147" s="194"/>
      <c r="E147" s="13"/>
      <c r="F147" s="13"/>
    </row>
    <row r="148" spans="1:6">
      <c r="A148" s="190"/>
      <c r="B148" s="191"/>
      <c r="C148" s="14" t="s">
        <v>41</v>
      </c>
      <c r="D148" s="15" t="s">
        <v>42</v>
      </c>
      <c r="E148" s="12"/>
      <c r="F148" s="12"/>
    </row>
    <row r="149" spans="1:6">
      <c r="A149" s="217" t="s">
        <v>155</v>
      </c>
      <c r="B149" s="218"/>
      <c r="C149" s="16">
        <v>93.4</v>
      </c>
      <c r="D149" s="17">
        <v>85</v>
      </c>
      <c r="E149" s="18"/>
      <c r="F149" s="18"/>
    </row>
    <row r="150" spans="1:6">
      <c r="A150" s="199" t="s">
        <v>394</v>
      </c>
      <c r="B150" s="200"/>
      <c r="C150" s="19">
        <v>14</v>
      </c>
      <c r="D150" s="20">
        <v>14</v>
      </c>
      <c r="E150" s="32"/>
      <c r="F150" s="32"/>
    </row>
    <row r="151" spans="1:6">
      <c r="A151" s="199" t="s">
        <v>104</v>
      </c>
      <c r="B151" s="200"/>
      <c r="C151" s="19">
        <v>19</v>
      </c>
      <c r="D151" s="20">
        <v>19</v>
      </c>
      <c r="E151" s="32"/>
      <c r="F151" s="32"/>
    </row>
    <row r="152" spans="1:6">
      <c r="A152" s="199" t="s">
        <v>101</v>
      </c>
      <c r="B152" s="200"/>
      <c r="C152" s="19">
        <v>0.2</v>
      </c>
      <c r="D152" s="20">
        <v>0.2</v>
      </c>
      <c r="E152" s="32"/>
      <c r="F152" s="32"/>
    </row>
    <row r="153" spans="1:6" ht="15.75" thickBot="1">
      <c r="A153" s="225" t="s">
        <v>180</v>
      </c>
      <c r="B153" s="226"/>
      <c r="C153" s="21">
        <v>0</v>
      </c>
      <c r="D153" s="22">
        <v>118</v>
      </c>
      <c r="E153" s="32"/>
      <c r="F153" s="32"/>
    </row>
    <row r="154" spans="1:6" ht="15.75" thickBot="1">
      <c r="A154" s="203" t="s">
        <v>47</v>
      </c>
      <c r="B154" s="204"/>
      <c r="C154" s="23"/>
      <c r="D154" s="24">
        <v>100</v>
      </c>
      <c r="E154" s="25"/>
      <c r="F154" s="25"/>
    </row>
    <row r="155" spans="1:6">
      <c r="A155" s="205"/>
      <c r="B155" s="205"/>
      <c r="C155" s="26"/>
      <c r="D155" s="26"/>
      <c r="E155" s="26"/>
      <c r="F155" s="26"/>
    </row>
    <row r="156" spans="1:6" ht="15.75" thickBot="1">
      <c r="A156" s="206" t="s">
        <v>48</v>
      </c>
      <c r="B156" s="206"/>
      <c r="C156" s="206"/>
      <c r="D156" s="206"/>
      <c r="E156" s="206"/>
      <c r="F156" s="206"/>
    </row>
    <row r="157" spans="1:6">
      <c r="A157" s="207" t="s">
        <v>49</v>
      </c>
      <c r="B157" s="208"/>
      <c r="C157" s="208"/>
      <c r="D157" s="208"/>
      <c r="E157" s="209" t="s">
        <v>50</v>
      </c>
      <c r="F157" s="210"/>
    </row>
    <row r="158" spans="1:6" ht="51.75" thickBot="1">
      <c r="A158" s="27" t="s">
        <v>51</v>
      </c>
      <c r="B158" s="28" t="s">
        <v>52</v>
      </c>
      <c r="C158" s="28" t="s">
        <v>53</v>
      </c>
      <c r="D158" s="28" t="s">
        <v>54</v>
      </c>
      <c r="E158" s="211"/>
      <c r="F158" s="212"/>
    </row>
    <row r="159" spans="1:6" ht="15.75" thickBot="1">
      <c r="A159" s="29" t="s">
        <v>507</v>
      </c>
      <c r="B159" s="30" t="s">
        <v>508</v>
      </c>
      <c r="C159" s="30" t="s">
        <v>509</v>
      </c>
      <c r="D159" s="30" t="s">
        <v>510</v>
      </c>
      <c r="E159" s="213">
        <v>0</v>
      </c>
      <c r="F159" s="214"/>
    </row>
    <row r="160" spans="1:6">
      <c r="A160" s="31"/>
      <c r="B160" s="31"/>
      <c r="C160" s="26"/>
      <c r="D160" s="26"/>
      <c r="E160" s="26"/>
      <c r="F160" s="26"/>
    </row>
    <row r="161" spans="1:6">
      <c r="A161" s="205" t="s">
        <v>59</v>
      </c>
      <c r="B161" s="205"/>
      <c r="C161" s="205"/>
      <c r="D161" s="205"/>
      <c r="E161" s="205"/>
      <c r="F161" s="205"/>
    </row>
    <row r="162" spans="1:6">
      <c r="A162" s="215" t="s">
        <v>511</v>
      </c>
      <c r="B162" s="215"/>
      <c r="C162" s="215"/>
      <c r="D162" s="215"/>
      <c r="E162" s="215"/>
      <c r="F162" s="215"/>
    </row>
    <row r="163" spans="1:6">
      <c r="A163" s="216" t="s">
        <v>61</v>
      </c>
      <c r="B163" s="216"/>
      <c r="C163" s="32" t="s">
        <v>94</v>
      </c>
      <c r="D163" s="32"/>
      <c r="E163" s="32"/>
      <c r="F163" s="32"/>
    </row>
    <row r="164" spans="1:6">
      <c r="A164" s="32"/>
      <c r="B164" s="32"/>
      <c r="C164" s="32"/>
      <c r="D164" s="32"/>
      <c r="E164" s="32"/>
      <c r="F164" s="32"/>
    </row>
    <row r="165" spans="1:6">
      <c r="A165" s="32"/>
      <c r="B165" s="32"/>
      <c r="C165" s="32"/>
      <c r="D165" s="32"/>
      <c r="E165" s="32"/>
      <c r="F165" s="32"/>
    </row>
    <row r="166" spans="1:6" s="95" customFormat="1"/>
    <row r="167" spans="1:6" s="95" customFormat="1"/>
    <row r="168" spans="1:6" s="95" customFormat="1"/>
    <row r="169" spans="1:6" s="95" customFormat="1"/>
    <row r="170" spans="1:6" s="95" customFormat="1"/>
    <row r="171" spans="1:6" s="95" customFormat="1"/>
    <row r="172" spans="1:6" s="95" customFormat="1"/>
    <row r="173" spans="1:6" s="95" customFormat="1"/>
    <row r="174" spans="1:6" s="95" customFormat="1"/>
    <row r="175" spans="1:6" s="95" customFormat="1"/>
    <row r="176" spans="1:6" s="95" customFormat="1"/>
    <row r="177" spans="1:7" s="95" customFormat="1"/>
    <row r="178" spans="1:7" s="95" customFormat="1"/>
    <row r="179" spans="1:7" s="95" customFormat="1"/>
    <row r="180" spans="1:7" s="95" customFormat="1"/>
    <row r="181" spans="1:7" s="95" customFormat="1"/>
    <row r="182" spans="1:7" s="95" customFormat="1"/>
    <row r="183" spans="1:7" s="95" customFormat="1"/>
    <row r="184" spans="1:7" s="95" customFormat="1"/>
    <row r="185" spans="1:7" s="95" customFormat="1"/>
    <row r="186" spans="1:7" s="95" customFormat="1"/>
    <row r="187" spans="1:7" s="95" customFormat="1"/>
    <row r="188" spans="1:7">
      <c r="A188" s="205"/>
      <c r="B188" s="205"/>
      <c r="C188" s="26"/>
      <c r="D188" s="26"/>
      <c r="E188" s="26"/>
      <c r="F188" s="26"/>
    </row>
    <row r="189" spans="1:7">
      <c r="A189" s="197" t="s">
        <v>33</v>
      </c>
      <c r="B189" s="197"/>
      <c r="C189" s="189" t="s">
        <v>232</v>
      </c>
      <c r="D189" s="189"/>
      <c r="E189" s="189"/>
      <c r="F189" s="189"/>
    </row>
    <row r="190" spans="1:7" ht="15" customHeight="1">
      <c r="A190" s="198" t="s">
        <v>34</v>
      </c>
      <c r="B190" s="198"/>
      <c r="C190" s="189" t="s">
        <v>231</v>
      </c>
      <c r="D190" s="189"/>
      <c r="E190" s="189"/>
      <c r="F190" s="189"/>
    </row>
    <row r="191" spans="1:7">
      <c r="A191" s="197" t="s">
        <v>35</v>
      </c>
      <c r="B191" s="197"/>
      <c r="C191" s="189" t="s">
        <v>232</v>
      </c>
      <c r="D191" s="189"/>
      <c r="E191" s="189"/>
      <c r="F191" s="189"/>
    </row>
    <row r="192" spans="1:7" ht="15.75" customHeight="1" thickBot="1">
      <c r="A192" s="188" t="s">
        <v>36</v>
      </c>
      <c r="B192" s="188"/>
      <c r="C192" s="189" t="s">
        <v>63</v>
      </c>
      <c r="D192" s="189"/>
      <c r="E192" s="189"/>
      <c r="F192" s="189"/>
      <c r="G192" s="42"/>
    </row>
    <row r="193" spans="1:7" ht="15" customHeight="1">
      <c r="A193" s="116" t="s">
        <v>38</v>
      </c>
      <c r="B193" s="133"/>
      <c r="C193" s="192" t="s">
        <v>39</v>
      </c>
      <c r="D193" s="193"/>
      <c r="E193" s="12"/>
      <c r="F193" s="12"/>
      <c r="G193" s="42"/>
    </row>
    <row r="194" spans="1:7">
      <c r="A194" s="190"/>
      <c r="B194" s="191"/>
      <c r="C194" s="191" t="s">
        <v>40</v>
      </c>
      <c r="D194" s="194"/>
      <c r="E194" s="13"/>
      <c r="F194" s="13"/>
      <c r="G194" s="43"/>
    </row>
    <row r="195" spans="1:7">
      <c r="A195" s="190"/>
      <c r="B195" s="191"/>
      <c r="C195" s="14" t="s">
        <v>41</v>
      </c>
      <c r="D195" s="15" t="s">
        <v>42</v>
      </c>
      <c r="E195" s="12"/>
      <c r="F195" s="12"/>
      <c r="G195" s="42"/>
    </row>
    <row r="196" spans="1:7" ht="15.75" thickBot="1">
      <c r="A196" s="195" t="s">
        <v>233</v>
      </c>
      <c r="B196" s="196"/>
      <c r="C196" s="33">
        <v>100</v>
      </c>
      <c r="D196" s="34">
        <v>100</v>
      </c>
      <c r="E196" s="18"/>
      <c r="F196" s="18"/>
      <c r="G196" s="12"/>
    </row>
    <row r="197" spans="1:7" ht="15.75" thickBot="1">
      <c r="A197" s="203" t="s">
        <v>47</v>
      </c>
      <c r="B197" s="204"/>
      <c r="C197" s="23"/>
      <c r="D197" s="24">
        <v>100</v>
      </c>
      <c r="E197" s="25"/>
      <c r="F197" s="25"/>
      <c r="G197" s="13"/>
    </row>
    <row r="198" spans="1:7">
      <c r="A198" s="205"/>
      <c r="B198" s="205"/>
      <c r="C198" s="26"/>
      <c r="D198" s="26"/>
      <c r="E198" s="26"/>
      <c r="F198" s="26"/>
      <c r="G198" s="12"/>
    </row>
    <row r="199" spans="1:7" ht="15.75" thickBot="1">
      <c r="A199" s="206" t="s">
        <v>48</v>
      </c>
      <c r="B199" s="206"/>
      <c r="C199" s="206"/>
      <c r="D199" s="206"/>
      <c r="E199" s="206"/>
      <c r="F199" s="206"/>
      <c r="G199" s="18"/>
    </row>
    <row r="200" spans="1:7" ht="15" customHeight="1">
      <c r="A200" s="207" t="s">
        <v>49</v>
      </c>
      <c r="B200" s="208"/>
      <c r="C200" s="208"/>
      <c r="D200" s="208"/>
      <c r="E200" s="209" t="s">
        <v>50</v>
      </c>
      <c r="F200" s="210"/>
    </row>
    <row r="201" spans="1:7" ht="51.75" thickBot="1">
      <c r="A201" s="27" t="s">
        <v>51</v>
      </c>
      <c r="B201" s="28" t="s">
        <v>52</v>
      </c>
      <c r="C201" s="28" t="s">
        <v>53</v>
      </c>
      <c r="D201" s="28" t="s">
        <v>54</v>
      </c>
      <c r="E201" s="211"/>
      <c r="F201" s="212"/>
    </row>
    <row r="202" spans="1:7" ht="15.75" thickBot="1">
      <c r="A202" s="29" t="s">
        <v>239</v>
      </c>
      <c r="B202" s="30" t="s">
        <v>65</v>
      </c>
      <c r="C202" s="30" t="s">
        <v>240</v>
      </c>
      <c r="D202" s="30" t="s">
        <v>241</v>
      </c>
      <c r="E202" s="213">
        <v>0</v>
      </c>
      <c r="F202" s="214"/>
    </row>
    <row r="203" spans="1:7">
      <c r="A203" s="31"/>
      <c r="B203" s="31"/>
      <c r="C203" s="26"/>
      <c r="D203" s="26"/>
      <c r="E203" s="26"/>
      <c r="F203" s="26"/>
    </row>
    <row r="204" spans="1:7">
      <c r="A204" s="205" t="s">
        <v>59</v>
      </c>
      <c r="B204" s="205"/>
      <c r="C204" s="205"/>
      <c r="D204" s="205"/>
      <c r="E204" s="205"/>
      <c r="F204" s="205"/>
      <c r="G204" s="18"/>
    </row>
    <row r="205" spans="1:7" ht="15" customHeight="1">
      <c r="A205" s="215"/>
      <c r="B205" s="215"/>
      <c r="C205" s="215"/>
      <c r="D205" s="215"/>
      <c r="E205" s="215"/>
      <c r="F205" s="215"/>
      <c r="G205" s="26"/>
    </row>
    <row r="206" spans="1:7">
      <c r="A206" s="216" t="s">
        <v>61</v>
      </c>
      <c r="B206" s="216"/>
      <c r="C206" t="s">
        <v>62</v>
      </c>
      <c r="G206" s="26"/>
    </row>
    <row r="207" spans="1:7">
      <c r="G207" s="41"/>
    </row>
    <row r="208" spans="1:7" s="95" customFormat="1">
      <c r="G208" s="41"/>
    </row>
    <row r="209" spans="7:7" s="95" customFormat="1">
      <c r="G209" s="41"/>
    </row>
    <row r="210" spans="7:7" s="95" customFormat="1">
      <c r="G210" s="41"/>
    </row>
    <row r="211" spans="7:7" s="95" customFormat="1">
      <c r="G211" s="41"/>
    </row>
    <row r="212" spans="7:7" s="95" customFormat="1">
      <c r="G212" s="41"/>
    </row>
    <row r="213" spans="7:7" s="95" customFormat="1">
      <c r="G213" s="41"/>
    </row>
    <row r="214" spans="7:7" s="95" customFormat="1">
      <c r="G214" s="41"/>
    </row>
    <row r="215" spans="7:7" s="95" customFormat="1">
      <c r="G215" s="41"/>
    </row>
    <row r="216" spans="7:7" s="95" customFormat="1">
      <c r="G216" s="41"/>
    </row>
    <row r="217" spans="7:7" s="95" customFormat="1">
      <c r="G217" s="41"/>
    </row>
    <row r="218" spans="7:7" s="95" customFormat="1">
      <c r="G218" s="41"/>
    </row>
    <row r="219" spans="7:7" s="95" customFormat="1">
      <c r="G219" s="41"/>
    </row>
    <row r="220" spans="7:7" s="95" customFormat="1">
      <c r="G220" s="41"/>
    </row>
    <row r="221" spans="7:7" s="95" customFormat="1">
      <c r="G221" s="41"/>
    </row>
    <row r="222" spans="7:7" s="95" customFormat="1">
      <c r="G222" s="41"/>
    </row>
    <row r="223" spans="7:7" s="95" customFormat="1">
      <c r="G223" s="41"/>
    </row>
    <row r="224" spans="7:7" s="95" customFormat="1">
      <c r="G224" s="41"/>
    </row>
    <row r="225" spans="1:7" s="95" customFormat="1">
      <c r="G225" s="41"/>
    </row>
    <row r="226" spans="1:7" s="95" customFormat="1">
      <c r="G226" s="41"/>
    </row>
    <row r="227" spans="1:7" s="95" customFormat="1">
      <c r="G227" s="41"/>
    </row>
    <row r="228" spans="1:7" s="95" customFormat="1">
      <c r="G228" s="41"/>
    </row>
    <row r="229" spans="1:7" s="95" customFormat="1">
      <c r="G229" s="41"/>
    </row>
    <row r="230" spans="1:7" s="95" customFormat="1">
      <c r="G230" s="41"/>
    </row>
    <row r="231" spans="1:7" s="95" customFormat="1">
      <c r="G231" s="41"/>
    </row>
    <row r="232" spans="1:7" s="95" customFormat="1">
      <c r="G232" s="41"/>
    </row>
    <row r="233" spans="1:7" s="95" customFormat="1">
      <c r="G233" s="41"/>
    </row>
    <row r="234" spans="1:7">
      <c r="G234" s="40"/>
    </row>
    <row r="235" spans="1:7">
      <c r="A235" s="205"/>
      <c r="B235" s="205"/>
      <c r="C235" s="26"/>
      <c r="D235" s="26"/>
      <c r="E235" s="26"/>
      <c r="F235" s="26"/>
      <c r="G235" s="39"/>
    </row>
    <row r="236" spans="1:7">
      <c r="A236" s="197" t="s">
        <v>33</v>
      </c>
      <c r="B236" s="197"/>
      <c r="C236" s="189" t="s">
        <v>232</v>
      </c>
      <c r="D236" s="189"/>
      <c r="E236" s="189"/>
      <c r="F236" s="189"/>
      <c r="G236" s="26"/>
    </row>
    <row r="237" spans="1:7">
      <c r="A237" s="198" t="s">
        <v>34</v>
      </c>
      <c r="B237" s="198"/>
      <c r="C237" s="189" t="s">
        <v>749</v>
      </c>
      <c r="D237" s="189"/>
      <c r="E237" s="189"/>
      <c r="F237" s="189"/>
      <c r="G237" s="26"/>
    </row>
    <row r="238" spans="1:7">
      <c r="A238" s="197" t="s">
        <v>35</v>
      </c>
      <c r="B238" s="197"/>
      <c r="C238" s="189" t="s">
        <v>232</v>
      </c>
      <c r="D238" s="189"/>
      <c r="E238" s="189"/>
      <c r="F238" s="189"/>
      <c r="G238" s="38"/>
    </row>
    <row r="239" spans="1:7" ht="15.75" thickBot="1">
      <c r="A239" s="188" t="s">
        <v>36</v>
      </c>
      <c r="B239" s="188"/>
      <c r="C239" s="189" t="s">
        <v>37</v>
      </c>
      <c r="D239" s="189"/>
      <c r="E239" s="189"/>
      <c r="F239" s="189"/>
    </row>
    <row r="240" spans="1:7">
      <c r="A240" s="116" t="s">
        <v>38</v>
      </c>
      <c r="B240" s="133"/>
      <c r="C240" s="192" t="s">
        <v>39</v>
      </c>
      <c r="D240" s="193"/>
      <c r="E240" s="12"/>
      <c r="F240" s="12"/>
    </row>
    <row r="241" spans="1:6">
      <c r="A241" s="190"/>
      <c r="B241" s="191"/>
      <c r="C241" s="191" t="s">
        <v>40</v>
      </c>
      <c r="D241" s="194"/>
      <c r="E241" s="13"/>
      <c r="F241" s="13"/>
    </row>
    <row r="242" spans="1:6">
      <c r="A242" s="190"/>
      <c r="B242" s="191"/>
      <c r="C242" s="14" t="s">
        <v>41</v>
      </c>
      <c r="D242" s="15" t="s">
        <v>42</v>
      </c>
      <c r="E242" s="12"/>
      <c r="F242" s="12"/>
    </row>
    <row r="243" spans="1:6">
      <c r="A243" s="217" t="s">
        <v>188</v>
      </c>
      <c r="B243" s="218"/>
      <c r="C243" s="16">
        <v>100</v>
      </c>
      <c r="D243" s="17">
        <v>80</v>
      </c>
      <c r="E243" s="18"/>
      <c r="F243" s="18"/>
    </row>
    <row r="244" spans="1:6">
      <c r="A244" s="199" t="s">
        <v>153</v>
      </c>
      <c r="B244" s="200"/>
      <c r="C244" s="19">
        <v>20</v>
      </c>
      <c r="D244" s="20">
        <v>16</v>
      </c>
      <c r="E244" s="32"/>
      <c r="F244" s="32"/>
    </row>
    <row r="245" spans="1:6">
      <c r="A245" s="199" t="s">
        <v>256</v>
      </c>
      <c r="B245" s="200"/>
      <c r="C245" s="19">
        <v>7</v>
      </c>
      <c r="D245" s="20">
        <v>7</v>
      </c>
      <c r="E245" s="32"/>
      <c r="F245" s="32"/>
    </row>
    <row r="246" spans="1:6" ht="15.75" thickBot="1">
      <c r="A246" s="201" t="s">
        <v>101</v>
      </c>
      <c r="B246" s="202"/>
      <c r="C246" s="21">
        <v>0.25</v>
      </c>
      <c r="D246" s="22">
        <v>0.25</v>
      </c>
      <c r="E246" s="32"/>
      <c r="F246" s="32"/>
    </row>
    <row r="247" spans="1:6" ht="15.75" thickBot="1">
      <c r="A247" s="203" t="s">
        <v>47</v>
      </c>
      <c r="B247" s="204"/>
      <c r="C247" s="23"/>
      <c r="D247" s="24">
        <v>100</v>
      </c>
      <c r="E247" s="25"/>
      <c r="F247" s="25"/>
    </row>
    <row r="248" spans="1:6">
      <c r="A248" s="205"/>
      <c r="B248" s="205"/>
      <c r="C248" s="26"/>
      <c r="D248" s="26"/>
      <c r="E248" s="26"/>
      <c r="F248" s="26"/>
    </row>
    <row r="249" spans="1:6" ht="15.75" thickBot="1">
      <c r="A249" s="206" t="s">
        <v>48</v>
      </c>
      <c r="B249" s="206"/>
      <c r="C249" s="206"/>
      <c r="D249" s="206"/>
      <c r="E249" s="206"/>
      <c r="F249" s="206"/>
    </row>
    <row r="250" spans="1:6">
      <c r="A250" s="207" t="s">
        <v>49</v>
      </c>
      <c r="B250" s="208"/>
      <c r="C250" s="208"/>
      <c r="D250" s="208"/>
      <c r="E250" s="209" t="s">
        <v>50</v>
      </c>
      <c r="F250" s="210"/>
    </row>
    <row r="251" spans="1:6" ht="51.75" thickBot="1">
      <c r="A251" s="27" t="s">
        <v>51</v>
      </c>
      <c r="B251" s="28" t="s">
        <v>52</v>
      </c>
      <c r="C251" s="28" t="s">
        <v>53</v>
      </c>
      <c r="D251" s="28" t="s">
        <v>54</v>
      </c>
      <c r="E251" s="211"/>
      <c r="F251" s="212"/>
    </row>
    <row r="252" spans="1:6" ht="15.75" thickBot="1">
      <c r="A252" s="29" t="s">
        <v>748</v>
      </c>
      <c r="B252" s="30" t="s">
        <v>473</v>
      </c>
      <c r="C252" s="30" t="s">
        <v>747</v>
      </c>
      <c r="D252" s="30" t="s">
        <v>746</v>
      </c>
      <c r="E252" s="213">
        <v>25.76</v>
      </c>
      <c r="F252" s="214"/>
    </row>
    <row r="253" spans="1:6">
      <c r="A253" s="31"/>
      <c r="B253" s="31"/>
      <c r="C253" s="26"/>
      <c r="D253" s="26"/>
      <c r="E253" s="26"/>
      <c r="F253" s="26"/>
    </row>
    <row r="254" spans="1:6">
      <c r="A254" s="205" t="s">
        <v>59</v>
      </c>
      <c r="B254" s="205"/>
      <c r="C254" s="205"/>
      <c r="D254" s="205"/>
      <c r="E254" s="205"/>
      <c r="F254" s="205"/>
    </row>
    <row r="255" spans="1:6" ht="47.25" customHeight="1">
      <c r="A255" s="215" t="s">
        <v>745</v>
      </c>
      <c r="B255" s="215"/>
      <c r="C255" s="215"/>
      <c r="D255" s="215"/>
      <c r="E255" s="215"/>
      <c r="F255" s="215"/>
    </row>
    <row r="256" spans="1:6">
      <c r="A256" s="216" t="s">
        <v>61</v>
      </c>
      <c r="B256" s="216"/>
      <c r="C256" s="32" t="s">
        <v>62</v>
      </c>
      <c r="D256" s="32"/>
      <c r="E256" s="32"/>
      <c r="F256" s="32"/>
    </row>
    <row r="257" spans="1:6">
      <c r="A257" s="32"/>
      <c r="B257" s="32"/>
      <c r="C257" s="32"/>
      <c r="D257" s="32"/>
      <c r="E257" s="32"/>
      <c r="F257" s="32"/>
    </row>
    <row r="258" spans="1:6">
      <c r="A258" s="32"/>
      <c r="B258" s="32"/>
      <c r="C258" s="32"/>
      <c r="D258" s="32"/>
      <c r="E258" s="32"/>
      <c r="F258" s="32"/>
    </row>
    <row r="259" spans="1:6" s="95" customFormat="1"/>
    <row r="260" spans="1:6" s="95" customFormat="1"/>
    <row r="261" spans="1:6" s="95" customFormat="1"/>
    <row r="262" spans="1:6" s="95" customFormat="1"/>
    <row r="263" spans="1:6" s="95" customFormat="1"/>
    <row r="264" spans="1:6" s="95" customFormat="1"/>
    <row r="265" spans="1:6" s="95" customFormat="1"/>
    <row r="266" spans="1:6" s="95" customFormat="1"/>
    <row r="267" spans="1:6" s="95" customFormat="1"/>
    <row r="268" spans="1:6" s="95" customFormat="1"/>
    <row r="269" spans="1:6" s="95" customFormat="1"/>
    <row r="270" spans="1:6" s="95" customFormat="1"/>
    <row r="271" spans="1:6" s="95" customFormat="1"/>
    <row r="272" spans="1:6" s="95" customFormat="1"/>
    <row r="273" spans="1:6" s="95" customFormat="1"/>
    <row r="274" spans="1:6" s="95" customFormat="1"/>
    <row r="275" spans="1:6" s="95" customFormat="1"/>
    <row r="276" spans="1:6" s="95" customFormat="1"/>
    <row r="277" spans="1:6" s="95" customFormat="1"/>
    <row r="278" spans="1:6" s="95" customFormat="1"/>
    <row r="279" spans="1:6" s="95" customFormat="1"/>
    <row r="280" spans="1:6">
      <c r="A280" s="32"/>
      <c r="B280" s="32"/>
      <c r="C280" s="32"/>
      <c r="D280" s="32"/>
      <c r="E280" s="32"/>
      <c r="F280" s="32"/>
    </row>
    <row r="281" spans="1:6">
      <c r="A281" s="197" t="s">
        <v>33</v>
      </c>
      <c r="B281" s="197"/>
      <c r="C281" s="189" t="s">
        <v>968</v>
      </c>
      <c r="D281" s="189"/>
      <c r="E281" s="189"/>
      <c r="F281" s="189"/>
    </row>
    <row r="282" spans="1:6">
      <c r="A282" s="198" t="s">
        <v>34</v>
      </c>
      <c r="B282" s="198"/>
      <c r="C282" s="189" t="s">
        <v>967</v>
      </c>
      <c r="D282" s="189"/>
      <c r="E282" s="189"/>
      <c r="F282" s="189"/>
    </row>
    <row r="283" spans="1:6">
      <c r="A283" s="197" t="s">
        <v>35</v>
      </c>
      <c r="B283" s="197"/>
      <c r="C283" s="189" t="s">
        <v>968</v>
      </c>
      <c r="D283" s="189"/>
      <c r="E283" s="189"/>
      <c r="F283" s="189"/>
    </row>
    <row r="284" spans="1:6" ht="15.75" thickBot="1">
      <c r="A284" s="188" t="s">
        <v>36</v>
      </c>
      <c r="B284" s="188"/>
      <c r="C284" s="189" t="s">
        <v>37</v>
      </c>
      <c r="D284" s="189"/>
      <c r="E284" s="189"/>
      <c r="F284" s="189"/>
    </row>
    <row r="285" spans="1:6">
      <c r="A285" s="116" t="s">
        <v>38</v>
      </c>
      <c r="B285" s="133"/>
      <c r="C285" s="192" t="s">
        <v>39</v>
      </c>
      <c r="D285" s="193"/>
      <c r="E285" s="12"/>
      <c r="F285" s="12"/>
    </row>
    <row r="286" spans="1:6">
      <c r="A286" s="190"/>
      <c r="B286" s="191"/>
      <c r="C286" s="191" t="s">
        <v>40</v>
      </c>
      <c r="D286" s="194"/>
      <c r="E286" s="13"/>
      <c r="F286" s="13"/>
    </row>
    <row r="287" spans="1:6">
      <c r="A287" s="190"/>
      <c r="B287" s="191"/>
      <c r="C287" s="14" t="s">
        <v>41</v>
      </c>
      <c r="D287" s="60" t="s">
        <v>42</v>
      </c>
      <c r="E287" s="12"/>
      <c r="F287" s="12"/>
    </row>
    <row r="288" spans="1:6">
      <c r="A288" s="217" t="s">
        <v>104</v>
      </c>
      <c r="B288" s="218"/>
      <c r="C288" s="16">
        <v>100</v>
      </c>
      <c r="D288" s="17">
        <v>100</v>
      </c>
      <c r="E288" s="18"/>
      <c r="F288" s="18"/>
    </row>
    <row r="289" spans="1:6" ht="15.75" thickBot="1">
      <c r="A289" s="201" t="s">
        <v>969</v>
      </c>
      <c r="B289" s="202"/>
      <c r="C289" s="21">
        <v>10</v>
      </c>
      <c r="D289" s="22">
        <v>10</v>
      </c>
      <c r="E289" s="59"/>
      <c r="F289" s="59"/>
    </row>
    <row r="290" spans="1:6" ht="15.75" thickBot="1">
      <c r="A290" s="203" t="s">
        <v>47</v>
      </c>
      <c r="B290" s="204"/>
      <c r="C290" s="23"/>
      <c r="D290" s="24">
        <v>100</v>
      </c>
      <c r="E290" s="25"/>
      <c r="F290" s="25"/>
    </row>
    <row r="291" spans="1:6">
      <c r="A291" s="205"/>
      <c r="B291" s="205"/>
      <c r="C291" s="26"/>
      <c r="D291" s="26"/>
      <c r="E291" s="26"/>
      <c r="F291" s="26"/>
    </row>
    <row r="292" spans="1:6" ht="15.75" thickBot="1">
      <c r="A292" s="206" t="s">
        <v>48</v>
      </c>
      <c r="B292" s="206"/>
      <c r="C292" s="206"/>
      <c r="D292" s="206"/>
      <c r="E292" s="206"/>
      <c r="F292" s="206"/>
    </row>
    <row r="293" spans="1:6">
      <c r="A293" s="207" t="s">
        <v>49</v>
      </c>
      <c r="B293" s="208"/>
      <c r="C293" s="208"/>
      <c r="D293" s="208"/>
      <c r="E293" s="209" t="s">
        <v>50</v>
      </c>
      <c r="F293" s="210"/>
    </row>
    <row r="294" spans="1:6" ht="51.75" thickBot="1">
      <c r="A294" s="27" t="s">
        <v>51</v>
      </c>
      <c r="B294" s="28" t="s">
        <v>52</v>
      </c>
      <c r="C294" s="28" t="s">
        <v>53</v>
      </c>
      <c r="D294" s="28" t="s">
        <v>54</v>
      </c>
      <c r="E294" s="211"/>
      <c r="F294" s="212"/>
    </row>
    <row r="295" spans="1:6" ht="15.75" thickBot="1">
      <c r="A295" s="29" t="s">
        <v>57</v>
      </c>
      <c r="B295" s="30" t="s">
        <v>57</v>
      </c>
      <c r="C295" s="30" t="s">
        <v>454</v>
      </c>
      <c r="D295" s="30" t="s">
        <v>971</v>
      </c>
      <c r="E295" s="213">
        <v>15</v>
      </c>
      <c r="F295" s="214"/>
    </row>
    <row r="296" spans="1:6">
      <c r="A296" s="58"/>
      <c r="B296" s="58"/>
      <c r="C296" s="26"/>
      <c r="D296" s="26"/>
      <c r="E296" s="26"/>
      <c r="F296" s="26"/>
    </row>
    <row r="297" spans="1:6">
      <c r="A297" s="205" t="s">
        <v>59</v>
      </c>
      <c r="B297" s="205"/>
      <c r="C297" s="205"/>
      <c r="D297" s="205"/>
      <c r="E297" s="205"/>
      <c r="F297" s="205"/>
    </row>
    <row r="298" spans="1:6" ht="43.5" customHeight="1">
      <c r="A298" s="215" t="s">
        <v>972</v>
      </c>
      <c r="B298" s="215"/>
      <c r="C298" s="215"/>
      <c r="D298" s="215"/>
      <c r="E298" s="215"/>
      <c r="F298" s="215"/>
    </row>
    <row r="299" spans="1:6">
      <c r="A299" s="216" t="s">
        <v>61</v>
      </c>
      <c r="B299" s="216"/>
      <c r="C299" s="59" t="s">
        <v>94</v>
      </c>
      <c r="D299" s="59"/>
      <c r="E299" s="59"/>
      <c r="F299" s="59"/>
    </row>
    <row r="300" spans="1:6">
      <c r="A300" s="59"/>
      <c r="B300" s="59"/>
      <c r="C300" s="59"/>
      <c r="D300" s="59"/>
      <c r="E300" s="59"/>
      <c r="F300" s="59"/>
    </row>
    <row r="301" spans="1:6" s="95" customFormat="1"/>
    <row r="302" spans="1:6" s="95" customFormat="1"/>
    <row r="303" spans="1:6" s="95" customFormat="1"/>
    <row r="304" spans="1:6" s="95" customFormat="1"/>
    <row r="305" s="95" customFormat="1"/>
    <row r="306" s="95" customFormat="1"/>
    <row r="307" s="95" customFormat="1"/>
    <row r="308" s="95" customFormat="1"/>
    <row r="309" s="95" customFormat="1"/>
    <row r="310" s="95" customFormat="1"/>
    <row r="311" s="95" customFormat="1"/>
    <row r="312" s="95" customFormat="1"/>
    <row r="313" s="95" customFormat="1"/>
    <row r="314" s="95" customFormat="1"/>
    <row r="315" s="95" customFormat="1"/>
    <row r="316" s="95" customFormat="1"/>
    <row r="317" s="95" customFormat="1"/>
    <row r="318" s="95" customFormat="1"/>
    <row r="319" s="95" customFormat="1"/>
    <row r="320" s="95" customFormat="1"/>
    <row r="321" spans="1:6" s="95" customFormat="1"/>
    <row r="322" spans="1:6" s="95" customFormat="1"/>
    <row r="323" spans="1:6" s="95" customFormat="1"/>
    <row r="324" spans="1:6">
      <c r="A324" s="59"/>
      <c r="B324" s="59"/>
      <c r="C324" s="59"/>
      <c r="D324" s="59"/>
      <c r="E324" s="59"/>
      <c r="F324" s="59"/>
    </row>
    <row r="325" spans="1:6">
      <c r="A325" s="205"/>
      <c r="B325" s="205"/>
      <c r="C325" s="26"/>
      <c r="D325" s="26"/>
      <c r="E325" s="26"/>
      <c r="F325" s="26"/>
    </row>
    <row r="326" spans="1:6">
      <c r="A326" s="197" t="s">
        <v>33</v>
      </c>
      <c r="B326" s="197"/>
      <c r="C326" s="189" t="s">
        <v>277</v>
      </c>
      <c r="D326" s="189"/>
      <c r="E326" s="189"/>
      <c r="F326" s="189"/>
    </row>
    <row r="327" spans="1:6">
      <c r="A327" s="198" t="s">
        <v>34</v>
      </c>
      <c r="B327" s="198"/>
      <c r="C327" s="189" t="s">
        <v>276</v>
      </c>
      <c r="D327" s="189"/>
      <c r="E327" s="189"/>
      <c r="F327" s="189"/>
    </row>
    <row r="328" spans="1:6">
      <c r="A328" s="197" t="s">
        <v>35</v>
      </c>
      <c r="B328" s="197"/>
      <c r="C328" s="189" t="s">
        <v>277</v>
      </c>
      <c r="D328" s="189"/>
      <c r="E328" s="189"/>
      <c r="F328" s="189"/>
    </row>
    <row r="329" spans="1:6" ht="15.75" thickBot="1">
      <c r="A329" s="188" t="s">
        <v>36</v>
      </c>
      <c r="B329" s="188"/>
      <c r="C329" s="189" t="s">
        <v>37</v>
      </c>
      <c r="D329" s="189"/>
      <c r="E329" s="189"/>
      <c r="F329" s="189"/>
    </row>
    <row r="330" spans="1:6">
      <c r="A330" s="116" t="s">
        <v>38</v>
      </c>
      <c r="B330" s="133"/>
      <c r="C330" s="192" t="s">
        <v>39</v>
      </c>
      <c r="D330" s="193"/>
      <c r="E330" s="12"/>
      <c r="F330" s="12"/>
    </row>
    <row r="331" spans="1:6">
      <c r="A331" s="190"/>
      <c r="B331" s="191"/>
      <c r="C331" s="191" t="s">
        <v>40</v>
      </c>
      <c r="D331" s="194"/>
      <c r="E331" s="13"/>
      <c r="F331" s="13"/>
    </row>
    <row r="332" spans="1:6">
      <c r="A332" s="190"/>
      <c r="B332" s="191"/>
      <c r="C332" s="14" t="s">
        <v>41</v>
      </c>
      <c r="D332" s="15" t="s">
        <v>42</v>
      </c>
      <c r="E332" s="12"/>
      <c r="F332" s="12"/>
    </row>
    <row r="333" spans="1:6">
      <c r="A333" s="217" t="s">
        <v>280</v>
      </c>
      <c r="B333" s="218"/>
      <c r="C333" s="16">
        <v>100</v>
      </c>
      <c r="D333" s="17">
        <v>97</v>
      </c>
      <c r="E333" s="18"/>
      <c r="F333" s="18"/>
    </row>
    <row r="334" spans="1:6" ht="15.75" thickBot="1">
      <c r="A334" s="201" t="s">
        <v>278</v>
      </c>
      <c r="B334" s="202"/>
      <c r="C334" s="21">
        <v>2</v>
      </c>
      <c r="D334" s="22">
        <v>2</v>
      </c>
    </row>
    <row r="335" spans="1:6" ht="15.75" thickBot="1">
      <c r="A335" s="203" t="s">
        <v>47</v>
      </c>
      <c r="B335" s="204"/>
      <c r="C335" s="23"/>
      <c r="D335" s="24">
        <v>100</v>
      </c>
      <c r="E335" s="25"/>
      <c r="F335" s="25"/>
    </row>
    <row r="336" spans="1:6">
      <c r="A336" s="205"/>
      <c r="B336" s="205"/>
      <c r="C336" s="26"/>
      <c r="D336" s="26"/>
      <c r="E336" s="26"/>
      <c r="F336" s="26"/>
    </row>
    <row r="337" spans="1:6" ht="15.75" thickBot="1">
      <c r="A337" s="206" t="s">
        <v>48</v>
      </c>
      <c r="B337" s="206"/>
      <c r="C337" s="206"/>
      <c r="D337" s="206"/>
      <c r="E337" s="206"/>
      <c r="F337" s="206"/>
    </row>
    <row r="338" spans="1:6">
      <c r="A338" s="207" t="s">
        <v>49</v>
      </c>
      <c r="B338" s="208"/>
      <c r="C338" s="208"/>
      <c r="D338" s="208"/>
      <c r="E338" s="209" t="s">
        <v>50</v>
      </c>
      <c r="F338" s="210"/>
    </row>
    <row r="339" spans="1:6" ht="51.75" thickBot="1">
      <c r="A339" s="27" t="s">
        <v>51</v>
      </c>
      <c r="B339" s="28" t="s">
        <v>52</v>
      </c>
      <c r="C339" s="28" t="s">
        <v>53</v>
      </c>
      <c r="D339" s="28" t="s">
        <v>54</v>
      </c>
      <c r="E339" s="211"/>
      <c r="F339" s="212"/>
    </row>
    <row r="340" spans="1:6" ht="15.75" thickBot="1">
      <c r="A340" s="29" t="s">
        <v>285</v>
      </c>
      <c r="B340" s="30" t="s">
        <v>286</v>
      </c>
      <c r="C340" s="30" t="s">
        <v>287</v>
      </c>
      <c r="D340" s="30" t="s">
        <v>288</v>
      </c>
      <c r="E340" s="213">
        <v>0.68</v>
      </c>
      <c r="F340" s="214"/>
    </row>
    <row r="341" spans="1:6">
      <c r="A341" s="31"/>
      <c r="B341" s="31"/>
      <c r="C341" s="26"/>
      <c r="D341" s="26"/>
      <c r="E341" s="26"/>
      <c r="F341" s="26"/>
    </row>
    <row r="342" spans="1:6">
      <c r="A342" s="205" t="s">
        <v>59</v>
      </c>
      <c r="B342" s="205"/>
      <c r="C342" s="205"/>
      <c r="D342" s="205"/>
      <c r="E342" s="205"/>
      <c r="F342" s="205"/>
    </row>
    <row r="343" spans="1:6" ht="90.75" customHeight="1">
      <c r="A343" s="215" t="s">
        <v>289</v>
      </c>
      <c r="B343" s="215"/>
      <c r="C343" s="215"/>
      <c r="D343" s="215"/>
      <c r="E343" s="215"/>
      <c r="F343" s="215"/>
    </row>
    <row r="344" spans="1:6">
      <c r="A344" s="216" t="s">
        <v>61</v>
      </c>
      <c r="B344" s="216"/>
      <c r="C344" t="s">
        <v>62</v>
      </c>
    </row>
    <row r="346" spans="1:6" s="95" customFormat="1"/>
    <row r="347" spans="1:6" s="95" customFormat="1"/>
    <row r="348" spans="1:6" s="95" customFormat="1"/>
    <row r="349" spans="1:6" s="95" customFormat="1"/>
    <row r="350" spans="1:6" s="95" customFormat="1"/>
    <row r="351" spans="1:6" s="95" customFormat="1"/>
    <row r="352" spans="1:6" s="95" customFormat="1"/>
    <row r="353" spans="1:6" s="95" customFormat="1"/>
    <row r="354" spans="1:6" s="95" customFormat="1"/>
    <row r="355" spans="1:6" s="95" customFormat="1"/>
    <row r="356" spans="1:6" s="95" customFormat="1"/>
    <row r="357" spans="1:6" s="95" customFormat="1"/>
    <row r="358" spans="1:6" s="95" customFormat="1"/>
    <row r="359" spans="1:6" s="95" customFormat="1"/>
    <row r="360" spans="1:6" s="95" customFormat="1"/>
    <row r="361" spans="1:6" s="95" customFormat="1"/>
    <row r="362" spans="1:6" s="95" customFormat="1"/>
    <row r="363" spans="1:6" s="95" customFormat="1"/>
    <row r="364" spans="1:6" s="95" customFormat="1"/>
    <row r="365" spans="1:6" s="95" customFormat="1"/>
    <row r="367" spans="1:6">
      <c r="A367" s="205"/>
      <c r="B367" s="205"/>
      <c r="C367" s="26"/>
      <c r="D367" s="26"/>
      <c r="E367" s="26"/>
      <c r="F367" s="26"/>
    </row>
    <row r="368" spans="1:6">
      <c r="A368" s="197" t="s">
        <v>33</v>
      </c>
      <c r="B368" s="197"/>
      <c r="C368" s="189" t="s">
        <v>694</v>
      </c>
      <c r="D368" s="189"/>
      <c r="E368" s="189"/>
      <c r="F368" s="189"/>
    </row>
    <row r="369" spans="1:6">
      <c r="A369" s="198" t="s">
        <v>34</v>
      </c>
      <c r="B369" s="198"/>
      <c r="C369" s="189" t="s">
        <v>693</v>
      </c>
      <c r="D369" s="189"/>
      <c r="E369" s="189"/>
      <c r="F369" s="189"/>
    </row>
    <row r="370" spans="1:6">
      <c r="A370" s="197" t="s">
        <v>35</v>
      </c>
      <c r="B370" s="197"/>
      <c r="C370" s="189" t="s">
        <v>694</v>
      </c>
      <c r="D370" s="189"/>
      <c r="E370" s="189"/>
      <c r="F370" s="189"/>
    </row>
    <row r="371" spans="1:6" ht="15.75" thickBot="1">
      <c r="A371" s="188" t="s">
        <v>36</v>
      </c>
      <c r="B371" s="188"/>
      <c r="C371" s="189" t="s">
        <v>37</v>
      </c>
      <c r="D371" s="189"/>
      <c r="E371" s="189"/>
      <c r="F371" s="189"/>
    </row>
    <row r="372" spans="1:6">
      <c r="A372" s="116" t="s">
        <v>38</v>
      </c>
      <c r="B372" s="133"/>
      <c r="C372" s="192" t="s">
        <v>39</v>
      </c>
      <c r="D372" s="193"/>
      <c r="E372" s="12"/>
      <c r="F372" s="12"/>
    </row>
    <row r="373" spans="1:6">
      <c r="A373" s="190"/>
      <c r="B373" s="191"/>
      <c r="C373" s="191" t="s">
        <v>40</v>
      </c>
      <c r="D373" s="194"/>
      <c r="E373" s="13"/>
      <c r="F373" s="13"/>
    </row>
    <row r="374" spans="1:6">
      <c r="A374" s="190"/>
      <c r="B374" s="191"/>
      <c r="C374" s="14" t="s">
        <v>41</v>
      </c>
      <c r="D374" s="15" t="s">
        <v>42</v>
      </c>
      <c r="E374" s="12"/>
      <c r="F374" s="12"/>
    </row>
    <row r="375" spans="1:6">
      <c r="A375" s="217" t="s">
        <v>696</v>
      </c>
      <c r="B375" s="218"/>
      <c r="C375" s="16">
        <v>10</v>
      </c>
      <c r="D375" s="17">
        <v>10</v>
      </c>
      <c r="E375" s="18"/>
      <c r="F375" s="18"/>
    </row>
    <row r="376" spans="1:6">
      <c r="A376" s="199" t="s">
        <v>712</v>
      </c>
      <c r="B376" s="200"/>
      <c r="C376" s="19">
        <v>10</v>
      </c>
      <c r="D376" s="20">
        <v>10</v>
      </c>
      <c r="E376" s="32"/>
      <c r="F376" s="32"/>
    </row>
    <row r="377" spans="1:6">
      <c r="A377" s="199" t="s">
        <v>713</v>
      </c>
      <c r="B377" s="200"/>
      <c r="C377" s="19">
        <v>10</v>
      </c>
      <c r="D377" s="20">
        <v>10</v>
      </c>
      <c r="E377" s="32"/>
      <c r="F377" s="32"/>
    </row>
    <row r="378" spans="1:6">
      <c r="A378" s="199" t="s">
        <v>102</v>
      </c>
      <c r="B378" s="200"/>
      <c r="C378" s="19">
        <v>4</v>
      </c>
      <c r="D378" s="20">
        <v>4</v>
      </c>
      <c r="E378" s="32"/>
      <c r="F378" s="32"/>
    </row>
    <row r="379" spans="1:6" ht="15.75" thickBot="1">
      <c r="A379" s="201" t="s">
        <v>104</v>
      </c>
      <c r="B379" s="202"/>
      <c r="C379" s="21">
        <v>98</v>
      </c>
      <c r="D379" s="22">
        <v>98</v>
      </c>
      <c r="E379" s="32"/>
      <c r="F379" s="32"/>
    </row>
    <row r="380" spans="1:6" ht="15.75" thickBot="1">
      <c r="A380" s="203" t="s">
        <v>47</v>
      </c>
      <c r="B380" s="204"/>
      <c r="C380" s="23"/>
      <c r="D380" s="24">
        <v>100</v>
      </c>
      <c r="E380" s="25"/>
      <c r="F380" s="25"/>
    </row>
    <row r="381" spans="1:6">
      <c r="A381" s="205"/>
      <c r="B381" s="205"/>
      <c r="C381" s="26"/>
      <c r="D381" s="26"/>
      <c r="E381" s="26"/>
      <c r="F381" s="26"/>
    </row>
    <row r="382" spans="1:6" ht="15.75" thickBot="1">
      <c r="A382" s="206" t="s">
        <v>48</v>
      </c>
      <c r="B382" s="206"/>
      <c r="C382" s="206"/>
      <c r="D382" s="206"/>
      <c r="E382" s="206"/>
      <c r="F382" s="206"/>
    </row>
    <row r="383" spans="1:6">
      <c r="A383" s="207" t="s">
        <v>49</v>
      </c>
      <c r="B383" s="208"/>
      <c r="C383" s="208"/>
      <c r="D383" s="208"/>
      <c r="E383" s="209" t="s">
        <v>50</v>
      </c>
      <c r="F383" s="210"/>
    </row>
    <row r="384" spans="1:6" ht="51.75" thickBot="1">
      <c r="A384" s="27" t="s">
        <v>51</v>
      </c>
      <c r="B384" s="28" t="s">
        <v>52</v>
      </c>
      <c r="C384" s="28" t="s">
        <v>53</v>
      </c>
      <c r="D384" s="28" t="s">
        <v>54</v>
      </c>
      <c r="E384" s="211"/>
      <c r="F384" s="212"/>
    </row>
    <row r="385" spans="1:6" ht="15.75" thickBot="1">
      <c r="A385" s="29" t="s">
        <v>714</v>
      </c>
      <c r="B385" s="30" t="s">
        <v>57</v>
      </c>
      <c r="C385" s="30" t="s">
        <v>715</v>
      </c>
      <c r="D385" s="30" t="s">
        <v>716</v>
      </c>
      <c r="E385" s="213">
        <v>0.4</v>
      </c>
      <c r="F385" s="214"/>
    </row>
    <row r="386" spans="1:6">
      <c r="A386" s="31"/>
      <c r="B386" s="31"/>
      <c r="C386" s="26"/>
      <c r="D386" s="26"/>
      <c r="E386" s="26"/>
      <c r="F386" s="26"/>
    </row>
    <row r="387" spans="1:6">
      <c r="A387" s="205" t="s">
        <v>59</v>
      </c>
      <c r="B387" s="205"/>
      <c r="C387" s="205"/>
      <c r="D387" s="205"/>
      <c r="E387" s="205"/>
      <c r="F387" s="205"/>
    </row>
    <row r="388" spans="1:6" ht="50.25" customHeight="1">
      <c r="A388" s="215" t="s">
        <v>717</v>
      </c>
      <c r="B388" s="215"/>
      <c r="C388" s="215"/>
      <c r="D388" s="215"/>
      <c r="E388" s="215"/>
      <c r="F388" s="215"/>
    </row>
    <row r="389" spans="1:6">
      <c r="A389" s="216" t="s">
        <v>61</v>
      </c>
      <c r="B389" s="216"/>
      <c r="C389" s="32" t="s">
        <v>94</v>
      </c>
      <c r="D389" s="32"/>
      <c r="E389" s="32"/>
      <c r="F389" s="32"/>
    </row>
    <row r="390" spans="1:6">
      <c r="A390" s="32"/>
      <c r="B390" s="32"/>
      <c r="C390" s="32"/>
      <c r="D390" s="32"/>
      <c r="E390" s="32"/>
      <c r="F390" s="32"/>
    </row>
    <row r="391" spans="1:6" s="95" customFormat="1"/>
    <row r="392" spans="1:6" s="95" customFormat="1"/>
    <row r="393" spans="1:6" s="95" customFormat="1"/>
    <row r="394" spans="1:6" s="95" customFormat="1"/>
    <row r="395" spans="1:6" s="95" customFormat="1"/>
    <row r="396" spans="1:6" s="95" customFormat="1"/>
    <row r="397" spans="1:6" s="95" customFormat="1"/>
    <row r="398" spans="1:6" s="95" customFormat="1"/>
    <row r="399" spans="1:6" s="95" customFormat="1"/>
    <row r="400" spans="1:6" s="95" customFormat="1"/>
    <row r="401" spans="1:6" s="95" customFormat="1"/>
    <row r="402" spans="1:6" s="95" customFormat="1"/>
    <row r="403" spans="1:6" s="95" customFormat="1"/>
    <row r="404" spans="1:6" s="95" customFormat="1"/>
    <row r="405" spans="1:6" s="95" customFormat="1"/>
    <row r="406" spans="1:6" s="95" customFormat="1"/>
    <row r="407" spans="1:6" s="95" customFormat="1"/>
    <row r="408" spans="1:6" s="95" customFormat="1"/>
    <row r="409" spans="1:6" s="95" customFormat="1"/>
    <row r="410" spans="1:6" s="95" customFormat="1"/>
    <row r="411" spans="1:6">
      <c r="A411" s="32"/>
      <c r="B411" s="32"/>
      <c r="C411" s="32"/>
      <c r="D411" s="32"/>
      <c r="E411" s="32"/>
      <c r="F411" s="32"/>
    </row>
    <row r="412" spans="1:6">
      <c r="A412" s="205"/>
      <c r="B412" s="205"/>
      <c r="C412" s="26"/>
      <c r="D412" s="26"/>
      <c r="E412" s="26"/>
      <c r="F412" s="26"/>
    </row>
    <row r="413" spans="1:6">
      <c r="A413" s="197" t="s">
        <v>33</v>
      </c>
      <c r="B413" s="197"/>
      <c r="C413" s="189" t="s">
        <v>429</v>
      </c>
      <c r="D413" s="189"/>
      <c r="E413" s="189"/>
      <c r="F413" s="189"/>
    </row>
    <row r="414" spans="1:6">
      <c r="A414" s="198" t="s">
        <v>34</v>
      </c>
      <c r="B414" s="198"/>
      <c r="C414" s="189" t="s">
        <v>428</v>
      </c>
      <c r="D414" s="189"/>
      <c r="E414" s="189"/>
      <c r="F414" s="189"/>
    </row>
    <row r="415" spans="1:6">
      <c r="A415" s="197" t="s">
        <v>35</v>
      </c>
      <c r="B415" s="197"/>
      <c r="C415" s="189" t="s">
        <v>429</v>
      </c>
      <c r="D415" s="189"/>
      <c r="E415" s="189"/>
      <c r="F415" s="189"/>
    </row>
    <row r="416" spans="1:6" ht="15.75" thickBot="1">
      <c r="A416" s="188" t="s">
        <v>36</v>
      </c>
      <c r="B416" s="188"/>
      <c r="C416" s="189" t="s">
        <v>37</v>
      </c>
      <c r="D416" s="189"/>
      <c r="E416" s="189"/>
      <c r="F416" s="189"/>
    </row>
    <row r="417" spans="1:6">
      <c r="A417" s="116" t="s">
        <v>38</v>
      </c>
      <c r="B417" s="133"/>
      <c r="C417" s="192" t="s">
        <v>39</v>
      </c>
      <c r="D417" s="193"/>
      <c r="E417" s="12"/>
      <c r="F417" s="12"/>
    </row>
    <row r="418" spans="1:6">
      <c r="A418" s="190"/>
      <c r="B418" s="191"/>
      <c r="C418" s="191" t="s">
        <v>40</v>
      </c>
      <c r="D418" s="194"/>
      <c r="E418" s="13"/>
      <c r="F418" s="13"/>
    </row>
    <row r="419" spans="1:6">
      <c r="A419" s="190"/>
      <c r="B419" s="191"/>
      <c r="C419" s="14" t="s">
        <v>41</v>
      </c>
      <c r="D419" s="15" t="s">
        <v>42</v>
      </c>
      <c r="E419" s="12"/>
      <c r="F419" s="12"/>
    </row>
    <row r="420" spans="1:6">
      <c r="A420" s="217" t="s">
        <v>334</v>
      </c>
      <c r="B420" s="218"/>
      <c r="C420" s="16">
        <v>11</v>
      </c>
      <c r="D420" s="17">
        <v>9.6999999999999993</v>
      </c>
      <c r="E420" s="18"/>
      <c r="F420" s="18"/>
    </row>
    <row r="421" spans="1:6">
      <c r="A421" s="199" t="s">
        <v>102</v>
      </c>
      <c r="B421" s="200"/>
      <c r="C421" s="19">
        <v>4</v>
      </c>
      <c r="D421" s="20">
        <v>4</v>
      </c>
    </row>
    <row r="422" spans="1:6">
      <c r="A422" s="199" t="s">
        <v>104</v>
      </c>
      <c r="B422" s="200"/>
      <c r="C422" s="19">
        <v>120</v>
      </c>
      <c r="D422" s="20">
        <v>120</v>
      </c>
    </row>
    <row r="423" spans="1:6">
      <c r="A423" s="199" t="s">
        <v>433</v>
      </c>
      <c r="B423" s="200"/>
      <c r="C423" s="19">
        <v>11</v>
      </c>
      <c r="D423" s="20">
        <v>9.6999999999999993</v>
      </c>
    </row>
    <row r="424" spans="1:6">
      <c r="A424" s="199" t="s">
        <v>338</v>
      </c>
      <c r="B424" s="200"/>
      <c r="C424" s="19">
        <v>11</v>
      </c>
      <c r="D424" s="20">
        <v>9.6999999999999993</v>
      </c>
    </row>
    <row r="425" spans="1:6">
      <c r="A425" s="199" t="s">
        <v>434</v>
      </c>
      <c r="B425" s="200"/>
      <c r="C425" s="19">
        <v>11</v>
      </c>
      <c r="D425" s="20">
        <v>9.6999999999999993</v>
      </c>
    </row>
    <row r="426" spans="1:6">
      <c r="A426" s="199" t="s">
        <v>340</v>
      </c>
      <c r="B426" s="200"/>
      <c r="C426" s="19">
        <v>11.3</v>
      </c>
      <c r="D426" s="20">
        <v>9.6999999999999993</v>
      </c>
    </row>
    <row r="427" spans="1:6" ht="15.75" thickBot="1">
      <c r="A427" s="201" t="s">
        <v>435</v>
      </c>
      <c r="B427" s="202"/>
      <c r="C427" s="21">
        <v>10</v>
      </c>
      <c r="D427" s="22">
        <v>9.6999999999999993</v>
      </c>
    </row>
    <row r="428" spans="1:6" ht="15.75" thickBot="1">
      <c r="A428" s="203" t="s">
        <v>47</v>
      </c>
      <c r="B428" s="204"/>
      <c r="C428" s="23"/>
      <c r="D428" s="24">
        <v>100</v>
      </c>
      <c r="E428" s="25"/>
      <c r="F428" s="25"/>
    </row>
    <row r="429" spans="1:6">
      <c r="A429" s="205"/>
      <c r="B429" s="205"/>
      <c r="C429" s="26"/>
      <c r="D429" s="26"/>
      <c r="E429" s="26"/>
      <c r="F429" s="26"/>
    </row>
    <row r="430" spans="1:6" ht="15.75" thickBot="1">
      <c r="A430" s="206" t="s">
        <v>48</v>
      </c>
      <c r="B430" s="206"/>
      <c r="C430" s="206"/>
      <c r="D430" s="206"/>
      <c r="E430" s="206"/>
      <c r="F430" s="206"/>
    </row>
    <row r="431" spans="1:6">
      <c r="A431" s="207" t="s">
        <v>49</v>
      </c>
      <c r="B431" s="208"/>
      <c r="C431" s="208"/>
      <c r="D431" s="208"/>
      <c r="E431" s="209" t="s">
        <v>50</v>
      </c>
      <c r="F431" s="210"/>
    </row>
    <row r="432" spans="1:6" ht="51.75" thickBot="1">
      <c r="A432" s="27" t="s">
        <v>51</v>
      </c>
      <c r="B432" s="28" t="s">
        <v>52</v>
      </c>
      <c r="C432" s="28" t="s">
        <v>53</v>
      </c>
      <c r="D432" s="28" t="s">
        <v>54</v>
      </c>
      <c r="E432" s="211"/>
      <c r="F432" s="212"/>
    </row>
    <row r="433" spans="1:6" ht="15.75" thickBot="1">
      <c r="A433" s="29" t="s">
        <v>436</v>
      </c>
      <c r="B433" s="30" t="s">
        <v>436</v>
      </c>
      <c r="C433" s="30" t="s">
        <v>437</v>
      </c>
      <c r="D433" s="30" t="s">
        <v>438</v>
      </c>
      <c r="E433" s="213">
        <v>1.6</v>
      </c>
      <c r="F433" s="214"/>
    </row>
    <row r="434" spans="1:6">
      <c r="A434" s="31"/>
      <c r="B434" s="31"/>
      <c r="C434" s="26"/>
      <c r="D434" s="26"/>
      <c r="E434" s="26"/>
      <c r="F434" s="26"/>
    </row>
    <row r="435" spans="1:6">
      <c r="A435" s="205" t="s">
        <v>59</v>
      </c>
      <c r="B435" s="205"/>
      <c r="C435" s="205"/>
      <c r="D435" s="205"/>
      <c r="E435" s="205"/>
      <c r="F435" s="205"/>
    </row>
    <row r="436" spans="1:6" ht="140.25" customHeight="1">
      <c r="A436" s="215" t="s">
        <v>439</v>
      </c>
      <c r="B436" s="215"/>
      <c r="C436" s="215"/>
      <c r="D436" s="215"/>
      <c r="E436" s="215"/>
      <c r="F436" s="215"/>
    </row>
    <row r="437" spans="1:6">
      <c r="A437" s="216" t="s">
        <v>61</v>
      </c>
      <c r="B437" s="216"/>
      <c r="C437" t="s">
        <v>94</v>
      </c>
    </row>
    <row r="440" spans="1:6" s="95" customFormat="1"/>
    <row r="441" spans="1:6" s="95" customFormat="1"/>
    <row r="442" spans="1:6" s="95" customFormat="1"/>
    <row r="443" spans="1:6" s="95" customFormat="1"/>
    <row r="444" spans="1:6" s="95" customFormat="1"/>
    <row r="445" spans="1:6" s="95" customFormat="1"/>
    <row r="446" spans="1:6" s="95" customFormat="1"/>
    <row r="447" spans="1:6" s="95" customFormat="1"/>
    <row r="448" spans="1:6" s="95" customFormat="1"/>
    <row r="449" spans="1:6" s="95" customFormat="1"/>
    <row r="450" spans="1:6" s="95" customFormat="1"/>
    <row r="451" spans="1:6">
      <c r="A451" s="205"/>
      <c r="B451" s="205"/>
      <c r="C451" s="26"/>
      <c r="D451" s="26"/>
      <c r="E451" s="26"/>
      <c r="F451" s="26"/>
    </row>
    <row r="452" spans="1:6">
      <c r="A452" s="197" t="s">
        <v>33</v>
      </c>
      <c r="B452" s="197"/>
      <c r="C452" s="189" t="s">
        <v>306</v>
      </c>
      <c r="D452" s="189"/>
      <c r="E452" s="189"/>
      <c r="F452" s="189"/>
    </row>
    <row r="453" spans="1:6">
      <c r="A453" s="198" t="s">
        <v>34</v>
      </c>
      <c r="B453" s="198"/>
      <c r="C453" s="189" t="s">
        <v>305</v>
      </c>
      <c r="D453" s="189"/>
      <c r="E453" s="189"/>
      <c r="F453" s="189"/>
    </row>
    <row r="454" spans="1:6">
      <c r="A454" s="197" t="s">
        <v>35</v>
      </c>
      <c r="B454" s="197"/>
      <c r="C454" s="189" t="s">
        <v>306</v>
      </c>
      <c r="D454" s="189"/>
      <c r="E454" s="189"/>
      <c r="F454" s="189"/>
    </row>
    <row r="455" spans="1:6" ht="15.75" thickBot="1">
      <c r="A455" s="188" t="s">
        <v>36</v>
      </c>
      <c r="B455" s="188"/>
      <c r="C455" s="189" t="s">
        <v>37</v>
      </c>
      <c r="D455" s="189"/>
      <c r="E455" s="189"/>
      <c r="F455" s="189"/>
    </row>
    <row r="456" spans="1:6">
      <c r="A456" s="116" t="s">
        <v>38</v>
      </c>
      <c r="B456" s="133"/>
      <c r="C456" s="192" t="s">
        <v>39</v>
      </c>
      <c r="D456" s="193"/>
      <c r="E456" s="12"/>
      <c r="F456" s="12"/>
    </row>
    <row r="457" spans="1:6">
      <c r="A457" s="190"/>
      <c r="B457" s="191"/>
      <c r="C457" s="191" t="s">
        <v>40</v>
      </c>
      <c r="D457" s="194"/>
      <c r="E457" s="13"/>
      <c r="F457" s="13"/>
    </row>
    <row r="458" spans="1:6">
      <c r="A458" s="190"/>
      <c r="B458" s="191"/>
      <c r="C458" s="14" t="s">
        <v>41</v>
      </c>
      <c r="D458" s="15" t="s">
        <v>42</v>
      </c>
      <c r="E458" s="12"/>
      <c r="F458" s="12"/>
    </row>
    <row r="459" spans="1:6">
      <c r="A459" s="217" t="s">
        <v>310</v>
      </c>
      <c r="B459" s="218"/>
      <c r="C459" s="16">
        <v>1</v>
      </c>
      <c r="D459" s="17">
        <v>1</v>
      </c>
      <c r="E459" s="18"/>
      <c r="F459" s="18"/>
    </row>
    <row r="460" spans="1:6">
      <c r="A460" s="199" t="s">
        <v>103</v>
      </c>
      <c r="B460" s="200"/>
      <c r="C460" s="19">
        <v>78</v>
      </c>
      <c r="D460" s="20">
        <v>78</v>
      </c>
    </row>
    <row r="461" spans="1:6">
      <c r="A461" s="199" t="s">
        <v>102</v>
      </c>
      <c r="B461" s="200"/>
      <c r="C461" s="19">
        <v>4.5</v>
      </c>
      <c r="D461" s="20">
        <v>4.5</v>
      </c>
    </row>
    <row r="462" spans="1:6" ht="15.75" thickBot="1">
      <c r="A462" s="201" t="s">
        <v>104</v>
      </c>
      <c r="B462" s="202"/>
      <c r="C462" s="21">
        <v>35</v>
      </c>
      <c r="D462" s="22">
        <v>35</v>
      </c>
    </row>
    <row r="463" spans="1:6" ht="15.75" thickBot="1">
      <c r="A463" s="203" t="s">
        <v>47</v>
      </c>
      <c r="B463" s="204"/>
      <c r="C463" s="23"/>
      <c r="D463" s="24">
        <v>100</v>
      </c>
      <c r="E463" s="25"/>
      <c r="F463" s="25"/>
    </row>
    <row r="464" spans="1:6">
      <c r="A464" s="205"/>
      <c r="B464" s="205"/>
      <c r="C464" s="26"/>
      <c r="D464" s="26"/>
      <c r="E464" s="26"/>
      <c r="F464" s="26"/>
    </row>
    <row r="465" spans="1:6" ht="15.75" thickBot="1">
      <c r="A465" s="206" t="s">
        <v>48</v>
      </c>
      <c r="B465" s="206"/>
      <c r="C465" s="206"/>
      <c r="D465" s="206"/>
      <c r="E465" s="206"/>
      <c r="F465" s="206"/>
    </row>
    <row r="466" spans="1:6">
      <c r="A466" s="207" t="s">
        <v>49</v>
      </c>
      <c r="B466" s="208"/>
      <c r="C466" s="208"/>
      <c r="D466" s="208"/>
      <c r="E466" s="209" t="s">
        <v>50</v>
      </c>
      <c r="F466" s="210"/>
    </row>
    <row r="467" spans="1:6" ht="51.75" thickBot="1">
      <c r="A467" s="27" t="s">
        <v>51</v>
      </c>
      <c r="B467" s="28" t="s">
        <v>52</v>
      </c>
      <c r="C467" s="28" t="s">
        <v>53</v>
      </c>
      <c r="D467" s="28" t="s">
        <v>54</v>
      </c>
      <c r="E467" s="211"/>
      <c r="F467" s="212"/>
    </row>
    <row r="468" spans="1:6" ht="15.75" thickBot="1">
      <c r="A468" s="29" t="s">
        <v>316</v>
      </c>
      <c r="B468" s="30" t="s">
        <v>317</v>
      </c>
      <c r="C468" s="30" t="s">
        <v>318</v>
      </c>
      <c r="D468" s="30" t="s">
        <v>319</v>
      </c>
      <c r="E468" s="213">
        <v>3.68</v>
      </c>
      <c r="F468" s="214"/>
    </row>
    <row r="469" spans="1:6">
      <c r="A469" s="31"/>
      <c r="B469" s="31"/>
      <c r="C469" s="26"/>
      <c r="D469" s="26"/>
      <c r="E469" s="26"/>
      <c r="F469" s="26"/>
    </row>
    <row r="470" spans="1:6">
      <c r="A470" s="205" t="s">
        <v>59</v>
      </c>
      <c r="B470" s="205"/>
      <c r="C470" s="205"/>
      <c r="D470" s="205"/>
      <c r="E470" s="205"/>
      <c r="F470" s="205"/>
    </row>
    <row r="471" spans="1:6" ht="42.75" customHeight="1">
      <c r="A471" s="215" t="s">
        <v>320</v>
      </c>
      <c r="B471" s="215"/>
      <c r="C471" s="215"/>
      <c r="D471" s="215"/>
      <c r="E471" s="215"/>
      <c r="F471" s="215"/>
    </row>
    <row r="472" spans="1:6">
      <c r="A472" s="216" t="s">
        <v>61</v>
      </c>
      <c r="B472" s="216"/>
      <c r="C472" t="s">
        <v>94</v>
      </c>
    </row>
    <row r="475" spans="1:6" s="95" customFormat="1"/>
    <row r="476" spans="1:6" s="95" customFormat="1"/>
    <row r="477" spans="1:6" s="95" customFormat="1"/>
    <row r="478" spans="1:6" s="95" customFormat="1"/>
    <row r="479" spans="1:6" s="95" customFormat="1"/>
    <row r="480" spans="1:6" s="95" customFormat="1"/>
    <row r="481" spans="1:6" s="95" customFormat="1"/>
    <row r="482" spans="1:6" s="95" customFormat="1"/>
    <row r="483" spans="1:6" s="95" customFormat="1"/>
    <row r="484" spans="1:6" s="95" customFormat="1"/>
    <row r="485" spans="1:6" s="95" customFormat="1"/>
    <row r="486" spans="1:6" s="95" customFormat="1"/>
    <row r="487" spans="1:6" s="95" customFormat="1"/>
    <row r="488" spans="1:6" s="95" customFormat="1"/>
    <row r="489" spans="1:6" s="95" customFormat="1"/>
    <row r="490" spans="1:6" s="95" customFormat="1"/>
    <row r="491" spans="1:6" s="95" customFormat="1"/>
    <row r="492" spans="1:6" s="95" customFormat="1"/>
    <row r="493" spans="1:6" s="95" customFormat="1"/>
    <row r="494" spans="1:6" s="95" customFormat="1"/>
    <row r="495" spans="1:6" s="95" customFormat="1"/>
    <row r="496" spans="1:6">
      <c r="A496" s="205"/>
      <c r="B496" s="205"/>
      <c r="C496" s="26"/>
      <c r="D496" s="26"/>
      <c r="E496" s="26"/>
      <c r="F496" s="26"/>
    </row>
    <row r="497" spans="1:6">
      <c r="A497" s="197" t="s">
        <v>33</v>
      </c>
      <c r="B497" s="197"/>
      <c r="C497" s="189" t="s">
        <v>445</v>
      </c>
      <c r="D497" s="189"/>
      <c r="E497" s="189"/>
      <c r="F497" s="189"/>
    </row>
    <row r="498" spans="1:6">
      <c r="A498" s="198" t="s">
        <v>34</v>
      </c>
      <c r="B498" s="198"/>
      <c r="C498" s="189" t="s">
        <v>444</v>
      </c>
      <c r="D498" s="189"/>
      <c r="E498" s="189"/>
      <c r="F498" s="189"/>
    </row>
    <row r="499" spans="1:6">
      <c r="A499" s="197" t="s">
        <v>35</v>
      </c>
      <c r="B499" s="197"/>
      <c r="C499" s="189" t="s">
        <v>445</v>
      </c>
      <c r="D499" s="189"/>
      <c r="E499" s="189"/>
      <c r="F499" s="189"/>
    </row>
    <row r="500" spans="1:6" ht="15.75" thickBot="1">
      <c r="A500" s="188" t="s">
        <v>36</v>
      </c>
      <c r="B500" s="188"/>
      <c r="C500" s="189" t="s">
        <v>37</v>
      </c>
      <c r="D500" s="189"/>
      <c r="E500" s="189"/>
      <c r="F500" s="189"/>
    </row>
    <row r="501" spans="1:6">
      <c r="A501" s="116" t="s">
        <v>38</v>
      </c>
      <c r="B501" s="133"/>
      <c r="C501" s="192" t="s">
        <v>39</v>
      </c>
      <c r="D501" s="193"/>
      <c r="E501" s="12"/>
      <c r="F501" s="12"/>
    </row>
    <row r="502" spans="1:6">
      <c r="A502" s="190"/>
      <c r="B502" s="191"/>
      <c r="C502" s="191" t="s">
        <v>40</v>
      </c>
      <c r="D502" s="194"/>
      <c r="E502" s="13"/>
      <c r="F502" s="13"/>
    </row>
    <row r="503" spans="1:6">
      <c r="A503" s="190"/>
      <c r="B503" s="191"/>
      <c r="C503" s="14" t="s">
        <v>41</v>
      </c>
      <c r="D503" s="15" t="s">
        <v>42</v>
      </c>
      <c r="E503" s="12"/>
      <c r="F503" s="12"/>
    </row>
    <row r="504" spans="1:6" ht="15.75" thickBot="1">
      <c r="A504" s="195" t="s">
        <v>103</v>
      </c>
      <c r="B504" s="196"/>
      <c r="C504" s="33">
        <v>105</v>
      </c>
      <c r="D504" s="34">
        <v>100</v>
      </c>
      <c r="E504" s="18"/>
      <c r="F504" s="18"/>
    </row>
    <row r="505" spans="1:6" ht="15.75" thickBot="1">
      <c r="A505" s="203" t="s">
        <v>47</v>
      </c>
      <c r="B505" s="204"/>
      <c r="C505" s="23"/>
      <c r="D505" s="24">
        <v>100</v>
      </c>
      <c r="E505" s="25"/>
      <c r="F505" s="25"/>
    </row>
    <row r="506" spans="1:6">
      <c r="A506" s="205"/>
      <c r="B506" s="205"/>
      <c r="C506" s="26"/>
      <c r="D506" s="26"/>
      <c r="E506" s="26"/>
      <c r="F506" s="26"/>
    </row>
    <row r="507" spans="1:6" ht="15.75" thickBot="1">
      <c r="A507" s="206" t="s">
        <v>48</v>
      </c>
      <c r="B507" s="206"/>
      <c r="C507" s="206"/>
      <c r="D507" s="206"/>
      <c r="E507" s="206"/>
      <c r="F507" s="206"/>
    </row>
    <row r="508" spans="1:6">
      <c r="A508" s="207" t="s">
        <v>49</v>
      </c>
      <c r="B508" s="208"/>
      <c r="C508" s="208"/>
      <c r="D508" s="208"/>
      <c r="E508" s="209" t="s">
        <v>50</v>
      </c>
      <c r="F508" s="210"/>
    </row>
    <row r="509" spans="1:6" ht="51.75" thickBot="1">
      <c r="A509" s="27" t="s">
        <v>51</v>
      </c>
      <c r="B509" s="28" t="s">
        <v>52</v>
      </c>
      <c r="C509" s="28" t="s">
        <v>53</v>
      </c>
      <c r="D509" s="28" t="s">
        <v>54</v>
      </c>
      <c r="E509" s="211"/>
      <c r="F509" s="212"/>
    </row>
    <row r="510" spans="1:6" ht="15.75" thickBot="1">
      <c r="A510" s="29" t="s">
        <v>449</v>
      </c>
      <c r="B510" s="30" t="s">
        <v>286</v>
      </c>
      <c r="C510" s="30" t="s">
        <v>450</v>
      </c>
      <c r="D510" s="30" t="s">
        <v>451</v>
      </c>
      <c r="E510" s="213">
        <v>0.6</v>
      </c>
      <c r="F510" s="214"/>
    </row>
    <row r="511" spans="1:6">
      <c r="A511" s="31"/>
      <c r="B511" s="31"/>
      <c r="C511" s="26"/>
      <c r="D511" s="26"/>
      <c r="E511" s="26"/>
      <c r="F511" s="26"/>
    </row>
    <row r="512" spans="1:6">
      <c r="A512" s="205" t="s">
        <v>59</v>
      </c>
      <c r="B512" s="205"/>
      <c r="C512" s="205"/>
      <c r="D512" s="205"/>
      <c r="E512" s="205"/>
      <c r="F512" s="205"/>
    </row>
    <row r="513" spans="1:6" ht="54.75" customHeight="1">
      <c r="A513" s="215" t="s">
        <v>452</v>
      </c>
      <c r="B513" s="215"/>
      <c r="C513" s="215"/>
      <c r="D513" s="215"/>
      <c r="E513" s="215"/>
      <c r="F513" s="215"/>
    </row>
    <row r="514" spans="1:6">
      <c r="A514" s="216" t="s">
        <v>61</v>
      </c>
      <c r="B514" s="216"/>
      <c r="C514" t="s">
        <v>62</v>
      </c>
    </row>
    <row r="516" spans="1:6" s="95" customFormat="1"/>
    <row r="517" spans="1:6" s="95" customFormat="1"/>
    <row r="518" spans="1:6" s="95" customFormat="1"/>
    <row r="519" spans="1:6" s="95" customFormat="1"/>
    <row r="520" spans="1:6" s="95" customFormat="1"/>
    <row r="521" spans="1:6" s="95" customFormat="1"/>
    <row r="522" spans="1:6" s="95" customFormat="1"/>
    <row r="523" spans="1:6" s="95" customFormat="1"/>
    <row r="524" spans="1:6" s="95" customFormat="1"/>
    <row r="525" spans="1:6" s="95" customFormat="1"/>
    <row r="526" spans="1:6" s="95" customFormat="1"/>
    <row r="527" spans="1:6" s="95" customFormat="1"/>
    <row r="528" spans="1:6" s="95" customFormat="1"/>
    <row r="529" spans="1:6" s="95" customFormat="1"/>
    <row r="530" spans="1:6" s="95" customFormat="1"/>
    <row r="531" spans="1:6" s="95" customFormat="1"/>
    <row r="532" spans="1:6" s="95" customFormat="1"/>
    <row r="533" spans="1:6" s="95" customFormat="1"/>
    <row r="534" spans="1:6" s="95" customFormat="1"/>
    <row r="535" spans="1:6" s="95" customFormat="1"/>
    <row r="536" spans="1:6" s="95" customFormat="1"/>
    <row r="537" spans="1:6" s="95" customFormat="1"/>
    <row r="538" spans="1:6" s="95" customFormat="1"/>
    <row r="539" spans="1:6" s="95" customFormat="1"/>
    <row r="541" spans="1:6">
      <c r="A541" s="205"/>
      <c r="B541" s="205"/>
      <c r="C541" s="26"/>
      <c r="D541" s="26"/>
      <c r="E541" s="26"/>
      <c r="F541" s="26"/>
    </row>
    <row r="542" spans="1:6">
      <c r="A542" s="197" t="s">
        <v>33</v>
      </c>
      <c r="B542" s="197"/>
      <c r="C542" s="189" t="s">
        <v>122</v>
      </c>
      <c r="D542" s="189"/>
      <c r="E542" s="189"/>
      <c r="F542" s="189"/>
    </row>
    <row r="543" spans="1:6">
      <c r="A543" s="198" t="s">
        <v>34</v>
      </c>
      <c r="B543" s="198"/>
      <c r="C543" s="189" t="s">
        <v>121</v>
      </c>
      <c r="D543" s="189"/>
      <c r="E543" s="189"/>
      <c r="F543" s="189"/>
    </row>
    <row r="544" spans="1:6">
      <c r="A544" s="197" t="s">
        <v>35</v>
      </c>
      <c r="B544" s="197"/>
      <c r="C544" s="189" t="s">
        <v>122</v>
      </c>
      <c r="D544" s="189"/>
      <c r="E544" s="189"/>
      <c r="F544" s="189"/>
    </row>
    <row r="545" spans="1:6" ht="15.75" thickBot="1">
      <c r="A545" s="188" t="s">
        <v>36</v>
      </c>
      <c r="B545" s="188"/>
      <c r="C545" s="189" t="s">
        <v>37</v>
      </c>
      <c r="D545" s="189"/>
      <c r="E545" s="189"/>
      <c r="F545" s="189"/>
    </row>
    <row r="546" spans="1:6">
      <c r="A546" s="116" t="s">
        <v>38</v>
      </c>
      <c r="B546" s="133"/>
      <c r="C546" s="192" t="s">
        <v>39</v>
      </c>
      <c r="D546" s="193"/>
      <c r="E546" s="12"/>
      <c r="F546" s="12"/>
    </row>
    <row r="547" spans="1:6">
      <c r="A547" s="190"/>
      <c r="B547" s="191"/>
      <c r="C547" s="191" t="s">
        <v>40</v>
      </c>
      <c r="D547" s="194"/>
      <c r="E547" s="13"/>
      <c r="F547" s="13"/>
    </row>
    <row r="548" spans="1:6">
      <c r="A548" s="190"/>
      <c r="B548" s="191"/>
      <c r="C548" s="14" t="s">
        <v>41</v>
      </c>
      <c r="D548" s="15" t="s">
        <v>42</v>
      </c>
      <c r="E548" s="12"/>
      <c r="F548" s="12"/>
    </row>
    <row r="549" spans="1:6" ht="15.75" thickBot="1">
      <c r="A549" s="195" t="s">
        <v>123</v>
      </c>
      <c r="B549" s="196"/>
      <c r="C549" s="33">
        <v>100</v>
      </c>
      <c r="D549" s="34">
        <v>100</v>
      </c>
      <c r="E549" s="18"/>
      <c r="F549" s="18"/>
    </row>
    <row r="550" spans="1:6" ht="15.75" thickBot="1">
      <c r="A550" s="203" t="s">
        <v>47</v>
      </c>
      <c r="B550" s="204"/>
      <c r="C550" s="23"/>
      <c r="D550" s="24">
        <v>100</v>
      </c>
      <c r="E550" s="25"/>
      <c r="F550" s="25"/>
    </row>
    <row r="551" spans="1:6">
      <c r="A551" s="205"/>
      <c r="B551" s="205"/>
      <c r="C551" s="26"/>
      <c r="D551" s="26"/>
      <c r="E551" s="26"/>
      <c r="F551" s="26"/>
    </row>
    <row r="552" spans="1:6" ht="15.75" thickBot="1">
      <c r="A552" s="206" t="s">
        <v>48</v>
      </c>
      <c r="B552" s="206"/>
      <c r="C552" s="206"/>
      <c r="D552" s="206"/>
      <c r="E552" s="206"/>
      <c r="F552" s="206"/>
    </row>
    <row r="553" spans="1:6">
      <c r="A553" s="207" t="s">
        <v>49</v>
      </c>
      <c r="B553" s="208"/>
      <c r="C553" s="208"/>
      <c r="D553" s="208"/>
      <c r="E553" s="209" t="s">
        <v>50</v>
      </c>
      <c r="F553" s="210"/>
    </row>
    <row r="554" spans="1:6" ht="51.75" thickBot="1">
      <c r="A554" s="27" t="s">
        <v>51</v>
      </c>
      <c r="B554" s="28" t="s">
        <v>52</v>
      </c>
      <c r="C554" s="28" t="s">
        <v>53</v>
      </c>
      <c r="D554" s="28" t="s">
        <v>54</v>
      </c>
      <c r="E554" s="211"/>
      <c r="F554" s="212"/>
    </row>
    <row r="555" spans="1:6" ht="15.75" thickBot="1">
      <c r="A555" s="29" t="s">
        <v>126</v>
      </c>
      <c r="B555" s="30" t="s">
        <v>127</v>
      </c>
      <c r="C555" s="30" t="s">
        <v>128</v>
      </c>
      <c r="D555" s="30" t="s">
        <v>129</v>
      </c>
      <c r="E555" s="213">
        <v>2</v>
      </c>
      <c r="F555" s="214"/>
    </row>
    <row r="556" spans="1:6">
      <c r="A556" s="31"/>
      <c r="B556" s="31"/>
      <c r="C556" s="26"/>
      <c r="D556" s="26"/>
      <c r="E556" s="26"/>
      <c r="F556" s="26"/>
    </row>
    <row r="557" spans="1:6">
      <c r="A557" s="205" t="s">
        <v>59</v>
      </c>
      <c r="B557" s="205"/>
      <c r="C557" s="205"/>
      <c r="D557" s="205"/>
      <c r="E557" s="205"/>
      <c r="F557" s="205"/>
    </row>
    <row r="558" spans="1:6">
      <c r="A558" s="215" t="s">
        <v>130</v>
      </c>
      <c r="B558" s="215"/>
      <c r="C558" s="215"/>
      <c r="D558" s="215"/>
      <c r="E558" s="215"/>
      <c r="F558" s="215"/>
    </row>
    <row r="559" spans="1:6">
      <c r="A559" s="216" t="s">
        <v>61</v>
      </c>
      <c r="B559" s="216"/>
      <c r="C559" t="s">
        <v>62</v>
      </c>
    </row>
    <row r="561" s="95" customFormat="1"/>
    <row r="562" s="95" customFormat="1"/>
    <row r="563" s="95" customFormat="1"/>
    <row r="564" s="95" customFormat="1"/>
    <row r="565" s="95" customFormat="1"/>
    <row r="566" s="95" customFormat="1"/>
    <row r="567" s="95" customFormat="1"/>
    <row r="568" s="95" customFormat="1"/>
    <row r="569" s="95" customFormat="1"/>
    <row r="570" s="95" customFormat="1"/>
    <row r="571" s="95" customFormat="1"/>
    <row r="572" s="95" customFormat="1"/>
    <row r="573" s="95" customFormat="1"/>
    <row r="574" s="95" customFormat="1"/>
    <row r="575" s="95" customFormat="1"/>
    <row r="576" s="95" customFormat="1"/>
    <row r="577" spans="1:6" s="95" customFormat="1"/>
    <row r="578" spans="1:6" s="95" customFormat="1"/>
    <row r="579" spans="1:6" s="95" customFormat="1"/>
    <row r="580" spans="1:6" s="95" customFormat="1"/>
    <row r="581" spans="1:6" s="95" customFormat="1"/>
    <row r="582" spans="1:6" s="95" customFormat="1"/>
    <row r="583" spans="1:6" s="95" customFormat="1"/>
    <row r="584" spans="1:6" s="95" customFormat="1"/>
    <row r="585" spans="1:6" s="95" customFormat="1"/>
    <row r="586" spans="1:6" s="95" customFormat="1"/>
    <row r="587" spans="1:6" s="95" customFormat="1"/>
    <row r="589" spans="1:6">
      <c r="A589" s="197" t="s">
        <v>33</v>
      </c>
      <c r="B589" s="197"/>
      <c r="C589" s="189" t="s">
        <v>551</v>
      </c>
      <c r="D589" s="189"/>
      <c r="E589" s="189"/>
      <c r="F589" s="189"/>
    </row>
    <row r="590" spans="1:6">
      <c r="A590" s="198" t="s">
        <v>34</v>
      </c>
      <c r="B590" s="198"/>
      <c r="C590" s="189" t="s">
        <v>550</v>
      </c>
      <c r="D590" s="189"/>
      <c r="E590" s="189"/>
      <c r="F590" s="189"/>
    </row>
    <row r="591" spans="1:6">
      <c r="A591" s="197" t="s">
        <v>35</v>
      </c>
      <c r="B591" s="197"/>
      <c r="C591" s="189" t="s">
        <v>551</v>
      </c>
      <c r="D591" s="189"/>
      <c r="E591" s="189"/>
      <c r="F591" s="189"/>
    </row>
    <row r="592" spans="1:6" ht="15.75" thickBot="1">
      <c r="A592" s="188" t="s">
        <v>36</v>
      </c>
      <c r="B592" s="188"/>
      <c r="C592" s="189" t="s">
        <v>37</v>
      </c>
      <c r="D592" s="189"/>
      <c r="E592" s="189"/>
      <c r="F592" s="189"/>
    </row>
    <row r="593" spans="1:6">
      <c r="A593" s="116" t="s">
        <v>38</v>
      </c>
      <c r="B593" s="133"/>
      <c r="C593" s="192" t="s">
        <v>39</v>
      </c>
      <c r="D593" s="193"/>
      <c r="E593" s="12"/>
      <c r="F593" s="12"/>
    </row>
    <row r="594" spans="1:6">
      <c r="A594" s="190"/>
      <c r="B594" s="191"/>
      <c r="C594" s="191" t="s">
        <v>40</v>
      </c>
      <c r="D594" s="194"/>
      <c r="E594" s="13"/>
      <c r="F594" s="13"/>
    </row>
    <row r="595" spans="1:6">
      <c r="A595" s="190"/>
      <c r="B595" s="191"/>
      <c r="C595" s="14" t="s">
        <v>41</v>
      </c>
      <c r="D595" s="15" t="s">
        <v>42</v>
      </c>
      <c r="E595" s="12"/>
      <c r="F595" s="12"/>
    </row>
    <row r="596" spans="1:6">
      <c r="A596" s="217" t="s">
        <v>552</v>
      </c>
      <c r="B596" s="218"/>
      <c r="C596" s="16">
        <v>0.3</v>
      </c>
      <c r="D596" s="17">
        <v>0.3</v>
      </c>
      <c r="E596" s="18"/>
      <c r="F596" s="18"/>
    </row>
    <row r="597" spans="1:6">
      <c r="A597" s="199" t="s">
        <v>104</v>
      </c>
      <c r="B597" s="200"/>
      <c r="C597" s="19">
        <v>95</v>
      </c>
      <c r="D597" s="20">
        <v>95</v>
      </c>
      <c r="E597" s="32"/>
      <c r="F597" s="32"/>
    </row>
    <row r="598" spans="1:6" ht="15.75" thickBot="1">
      <c r="A598" s="201" t="s">
        <v>102</v>
      </c>
      <c r="B598" s="202"/>
      <c r="C598" s="21">
        <v>4.5</v>
      </c>
      <c r="D598" s="22">
        <v>4.5</v>
      </c>
      <c r="E598" s="32"/>
      <c r="F598" s="32"/>
    </row>
    <row r="599" spans="1:6" ht="15.75" thickBot="1">
      <c r="A599" s="203" t="s">
        <v>47</v>
      </c>
      <c r="B599" s="204"/>
      <c r="C599" s="23"/>
      <c r="D599" s="24">
        <v>100</v>
      </c>
      <c r="E599" s="25"/>
      <c r="F599" s="25"/>
    </row>
    <row r="600" spans="1:6">
      <c r="A600" s="205"/>
      <c r="B600" s="205"/>
      <c r="C600" s="26"/>
      <c r="D600" s="26"/>
      <c r="E600" s="26"/>
      <c r="F600" s="26"/>
    </row>
    <row r="601" spans="1:6" ht="15.75" thickBot="1">
      <c r="A601" s="206" t="s">
        <v>48</v>
      </c>
      <c r="B601" s="206"/>
      <c r="C601" s="206"/>
      <c r="D601" s="206"/>
      <c r="E601" s="206"/>
      <c r="F601" s="206"/>
    </row>
    <row r="602" spans="1:6">
      <c r="A602" s="207" t="s">
        <v>49</v>
      </c>
      <c r="B602" s="208"/>
      <c r="C602" s="208"/>
      <c r="D602" s="208"/>
      <c r="E602" s="209" t="s">
        <v>50</v>
      </c>
      <c r="F602" s="210"/>
    </row>
    <row r="603" spans="1:6" ht="51.75" thickBot="1">
      <c r="A603" s="27" t="s">
        <v>51</v>
      </c>
      <c r="B603" s="28" t="s">
        <v>52</v>
      </c>
      <c r="C603" s="28" t="s">
        <v>53</v>
      </c>
      <c r="D603" s="28" t="s">
        <v>54</v>
      </c>
      <c r="E603" s="211"/>
      <c r="F603" s="212"/>
    </row>
    <row r="604" spans="1:6" ht="15.75" thickBot="1">
      <c r="A604" s="29" t="s">
        <v>554</v>
      </c>
      <c r="B604" s="30" t="s">
        <v>555</v>
      </c>
      <c r="C604" s="30" t="s">
        <v>556</v>
      </c>
      <c r="D604" s="30" t="s">
        <v>557</v>
      </c>
      <c r="E604" s="213">
        <v>3</v>
      </c>
      <c r="F604" s="214"/>
    </row>
    <row r="605" spans="1:6">
      <c r="A605" s="31"/>
      <c r="B605" s="31"/>
      <c r="C605" s="26"/>
      <c r="D605" s="26"/>
      <c r="E605" s="26"/>
      <c r="F605" s="26"/>
    </row>
    <row r="606" spans="1:6">
      <c r="A606" s="205" t="s">
        <v>59</v>
      </c>
      <c r="B606" s="205"/>
      <c r="C606" s="205"/>
      <c r="D606" s="205"/>
      <c r="E606" s="205"/>
      <c r="F606" s="205"/>
    </row>
    <row r="607" spans="1:6" ht="56.25" customHeight="1">
      <c r="A607" s="215" t="s">
        <v>558</v>
      </c>
      <c r="B607" s="215"/>
      <c r="C607" s="215"/>
      <c r="D607" s="215"/>
      <c r="E607" s="215"/>
      <c r="F607" s="215"/>
    </row>
    <row r="608" spans="1:6">
      <c r="A608" s="216" t="s">
        <v>61</v>
      </c>
      <c r="B608" s="216"/>
      <c r="C608" s="32" t="s">
        <v>94</v>
      </c>
      <c r="D608" s="32"/>
      <c r="E608" s="32"/>
      <c r="F608" s="32"/>
    </row>
    <row r="609" spans="1:6">
      <c r="A609" s="32"/>
      <c r="B609" s="32"/>
      <c r="C609" s="32"/>
      <c r="D609" s="32"/>
      <c r="E609" s="32"/>
      <c r="F609" s="32"/>
    </row>
    <row r="610" spans="1:6" s="95" customFormat="1"/>
    <row r="611" spans="1:6" s="95" customFormat="1"/>
    <row r="612" spans="1:6" s="95" customFormat="1"/>
    <row r="613" spans="1:6" s="95" customFormat="1"/>
    <row r="614" spans="1:6" s="95" customFormat="1"/>
    <row r="615" spans="1:6" s="95" customFormat="1"/>
    <row r="616" spans="1:6" s="95" customFormat="1"/>
    <row r="617" spans="1:6" s="95" customFormat="1"/>
    <row r="618" spans="1:6" s="95" customFormat="1"/>
    <row r="619" spans="1:6" s="95" customFormat="1"/>
    <row r="620" spans="1:6" s="95" customFormat="1"/>
    <row r="621" spans="1:6" s="95" customFormat="1"/>
    <row r="622" spans="1:6" s="95" customFormat="1"/>
    <row r="623" spans="1:6" s="95" customFormat="1"/>
    <row r="624" spans="1:6" s="95" customFormat="1"/>
    <row r="625" spans="1:6" s="95" customFormat="1"/>
    <row r="626" spans="1:6" s="95" customFormat="1"/>
    <row r="627" spans="1:6" s="95" customFormat="1"/>
    <row r="628" spans="1:6" s="95" customFormat="1"/>
    <row r="629" spans="1:6" s="95" customFormat="1"/>
    <row r="630" spans="1:6" s="95" customFormat="1"/>
    <row r="631" spans="1:6" s="95" customFormat="1"/>
    <row r="632" spans="1:6">
      <c r="A632" s="32"/>
      <c r="B632" s="32"/>
      <c r="C632" s="32"/>
      <c r="D632" s="32"/>
      <c r="E632" s="32"/>
      <c r="F632" s="32"/>
    </row>
    <row r="633" spans="1:6">
      <c r="A633" s="205"/>
      <c r="B633" s="205"/>
      <c r="C633" s="26"/>
      <c r="D633" s="26"/>
      <c r="E633" s="26"/>
      <c r="F633" s="26"/>
    </row>
    <row r="634" spans="1:6">
      <c r="A634" s="197" t="s">
        <v>33</v>
      </c>
      <c r="B634" s="197"/>
      <c r="C634" s="189" t="s">
        <v>656</v>
      </c>
      <c r="D634" s="189"/>
      <c r="E634" s="189"/>
      <c r="F634" s="189"/>
    </row>
    <row r="635" spans="1:6">
      <c r="A635" s="198" t="s">
        <v>34</v>
      </c>
      <c r="B635" s="198"/>
      <c r="C635" s="189" t="s">
        <v>655</v>
      </c>
      <c r="D635" s="189"/>
      <c r="E635" s="189"/>
      <c r="F635" s="189"/>
    </row>
    <row r="636" spans="1:6">
      <c r="A636" s="197" t="s">
        <v>35</v>
      </c>
      <c r="B636" s="197"/>
      <c r="C636" s="189" t="s">
        <v>656</v>
      </c>
      <c r="D636" s="189"/>
      <c r="E636" s="189"/>
      <c r="F636" s="189"/>
    </row>
    <row r="637" spans="1:6" ht="15.75" thickBot="1">
      <c r="A637" s="188" t="s">
        <v>36</v>
      </c>
      <c r="B637" s="188"/>
      <c r="C637" s="189" t="s">
        <v>37</v>
      </c>
      <c r="D637" s="189"/>
      <c r="E637" s="189"/>
      <c r="F637" s="189"/>
    </row>
    <row r="638" spans="1:6">
      <c r="A638" s="116" t="s">
        <v>38</v>
      </c>
      <c r="B638" s="133"/>
      <c r="C638" s="192" t="s">
        <v>39</v>
      </c>
      <c r="D638" s="193"/>
      <c r="E638" s="12"/>
      <c r="F638" s="12"/>
    </row>
    <row r="639" spans="1:6">
      <c r="A639" s="190"/>
      <c r="B639" s="191"/>
      <c r="C639" s="191" t="s">
        <v>40</v>
      </c>
      <c r="D639" s="194"/>
      <c r="E639" s="13"/>
      <c r="F639" s="13"/>
    </row>
    <row r="640" spans="1:6">
      <c r="A640" s="190"/>
      <c r="B640" s="191"/>
      <c r="C640" s="14" t="s">
        <v>41</v>
      </c>
      <c r="D640" s="60" t="s">
        <v>42</v>
      </c>
      <c r="E640" s="12"/>
      <c r="F640" s="12"/>
    </row>
    <row r="641" spans="1:6">
      <c r="A641" s="217" t="s">
        <v>552</v>
      </c>
      <c r="B641" s="218"/>
      <c r="C641" s="16">
        <v>0.3</v>
      </c>
      <c r="D641" s="17">
        <v>0.3</v>
      </c>
      <c r="E641" s="18"/>
      <c r="F641" s="18"/>
    </row>
    <row r="642" spans="1:6">
      <c r="A642" s="199" t="s">
        <v>102</v>
      </c>
      <c r="B642" s="200"/>
      <c r="C642" s="19">
        <v>6.5</v>
      </c>
      <c r="D642" s="20">
        <v>6.5</v>
      </c>
      <c r="E642" s="59"/>
      <c r="F642" s="59"/>
    </row>
    <row r="643" spans="1:6">
      <c r="A643" s="199" t="s">
        <v>658</v>
      </c>
      <c r="B643" s="200"/>
      <c r="C643" s="19">
        <v>5</v>
      </c>
      <c r="D643" s="20">
        <v>4.5</v>
      </c>
      <c r="E643" s="59"/>
      <c r="F643" s="59"/>
    </row>
    <row r="644" spans="1:6" ht="15.75" thickBot="1">
      <c r="A644" s="201" t="s">
        <v>104</v>
      </c>
      <c r="B644" s="202"/>
      <c r="C644" s="21">
        <v>88</v>
      </c>
      <c r="D644" s="22">
        <v>88</v>
      </c>
      <c r="E644" s="59"/>
      <c r="F644" s="59"/>
    </row>
    <row r="645" spans="1:6" ht="15.75" thickBot="1">
      <c r="A645" s="203" t="s">
        <v>47</v>
      </c>
      <c r="B645" s="204"/>
      <c r="C645" s="23"/>
      <c r="D645" s="24">
        <v>100</v>
      </c>
      <c r="E645" s="25"/>
      <c r="F645" s="25"/>
    </row>
    <row r="646" spans="1:6">
      <c r="A646" s="205"/>
      <c r="B646" s="205"/>
      <c r="C646" s="26"/>
      <c r="D646" s="26"/>
      <c r="E646" s="26"/>
      <c r="F646" s="26"/>
    </row>
    <row r="647" spans="1:6" ht="15.75" thickBot="1">
      <c r="A647" s="206" t="s">
        <v>48</v>
      </c>
      <c r="B647" s="206"/>
      <c r="C647" s="206"/>
      <c r="D647" s="206"/>
      <c r="E647" s="206"/>
      <c r="F647" s="206"/>
    </row>
    <row r="648" spans="1:6">
      <c r="A648" s="207" t="s">
        <v>49</v>
      </c>
      <c r="B648" s="208"/>
      <c r="C648" s="208"/>
      <c r="D648" s="208"/>
      <c r="E648" s="209" t="s">
        <v>50</v>
      </c>
      <c r="F648" s="210"/>
    </row>
    <row r="649" spans="1:6" ht="51.75" thickBot="1">
      <c r="A649" s="27" t="s">
        <v>51</v>
      </c>
      <c r="B649" s="28" t="s">
        <v>52</v>
      </c>
      <c r="C649" s="28" t="s">
        <v>53</v>
      </c>
      <c r="D649" s="28" t="s">
        <v>54</v>
      </c>
      <c r="E649" s="211"/>
      <c r="F649" s="212"/>
    </row>
    <row r="650" spans="1:6" ht="15.75" thickBot="1">
      <c r="A650" s="29" t="s">
        <v>855</v>
      </c>
      <c r="B650" s="30" t="s">
        <v>856</v>
      </c>
      <c r="C650" s="30" t="s">
        <v>857</v>
      </c>
      <c r="D650" s="30" t="s">
        <v>858</v>
      </c>
      <c r="E650" s="213">
        <v>2.0299999999999998</v>
      </c>
      <c r="F650" s="214"/>
    </row>
    <row r="651" spans="1:6">
      <c r="A651" s="58"/>
      <c r="B651" s="58"/>
      <c r="C651" s="26"/>
      <c r="D651" s="26"/>
      <c r="E651" s="26"/>
      <c r="F651" s="26"/>
    </row>
    <row r="652" spans="1:6">
      <c r="A652" s="205" t="s">
        <v>59</v>
      </c>
      <c r="B652" s="205"/>
      <c r="C652" s="205"/>
      <c r="D652" s="205"/>
      <c r="E652" s="205"/>
      <c r="F652" s="205"/>
    </row>
    <row r="653" spans="1:6" ht="66.75" customHeight="1">
      <c r="A653" s="215" t="s">
        <v>859</v>
      </c>
      <c r="B653" s="215"/>
      <c r="C653" s="215"/>
      <c r="D653" s="215"/>
      <c r="E653" s="215"/>
      <c r="F653" s="215"/>
    </row>
    <row r="654" spans="1:6">
      <c r="A654" s="216" t="s">
        <v>61</v>
      </c>
      <c r="B654" s="216"/>
      <c r="C654" s="59" t="s">
        <v>94</v>
      </c>
      <c r="D654" s="59"/>
      <c r="E654" s="59"/>
      <c r="F654" s="59"/>
    </row>
    <row r="655" spans="1:6">
      <c r="A655" s="59"/>
      <c r="B655" s="59"/>
      <c r="C655" s="59"/>
      <c r="D655" s="59"/>
      <c r="E655" s="59"/>
      <c r="F655" s="59"/>
    </row>
    <row r="656" spans="1:6" s="95" customFormat="1"/>
    <row r="657" s="95" customFormat="1"/>
    <row r="658" s="95" customFormat="1"/>
    <row r="659" s="95" customFormat="1"/>
    <row r="660" s="95" customFormat="1"/>
    <row r="661" s="95" customFormat="1"/>
    <row r="662" s="95" customFormat="1"/>
    <row r="663" s="95" customFormat="1"/>
    <row r="664" s="95" customFormat="1"/>
    <row r="665" s="95" customFormat="1"/>
    <row r="666" s="95" customFormat="1"/>
    <row r="667" s="95" customFormat="1"/>
    <row r="668" s="95" customFormat="1"/>
    <row r="669" s="95" customFormat="1"/>
    <row r="670" s="95" customFormat="1"/>
    <row r="671" s="95" customFormat="1"/>
    <row r="672" s="95" customFormat="1"/>
    <row r="673" spans="1:6" s="95" customFormat="1"/>
    <row r="674" spans="1:6" s="95" customFormat="1"/>
    <row r="675" spans="1:6" s="95" customFormat="1"/>
    <row r="676" spans="1:6">
      <c r="A676" s="59"/>
      <c r="B676" s="59"/>
      <c r="C676" s="59"/>
      <c r="D676" s="59"/>
      <c r="E676" s="59"/>
      <c r="F676" s="59"/>
    </row>
    <row r="677" spans="1:6">
      <c r="A677" s="205"/>
      <c r="B677" s="205"/>
      <c r="C677" s="26"/>
      <c r="D677" s="26"/>
      <c r="E677" s="26"/>
      <c r="F677" s="26"/>
    </row>
    <row r="678" spans="1:6">
      <c r="A678" s="197" t="s">
        <v>33</v>
      </c>
      <c r="B678" s="197"/>
      <c r="C678" s="189" t="s">
        <v>1060</v>
      </c>
      <c r="D678" s="189"/>
      <c r="E678" s="189"/>
      <c r="F678" s="189"/>
    </row>
    <row r="679" spans="1:6">
      <c r="A679" s="198" t="s">
        <v>34</v>
      </c>
      <c r="B679" s="198"/>
      <c r="C679" s="189" t="s">
        <v>1059</v>
      </c>
      <c r="D679" s="189"/>
      <c r="E679" s="189"/>
      <c r="F679" s="189"/>
    </row>
    <row r="680" spans="1:6">
      <c r="A680" s="197" t="s">
        <v>35</v>
      </c>
      <c r="B680" s="197"/>
      <c r="C680" s="189" t="s">
        <v>1060</v>
      </c>
      <c r="D680" s="189"/>
      <c r="E680" s="189"/>
      <c r="F680" s="189"/>
    </row>
    <row r="681" spans="1:6" ht="15.75" thickBot="1">
      <c r="A681" s="188" t="s">
        <v>36</v>
      </c>
      <c r="B681" s="188"/>
      <c r="C681" s="189" t="s">
        <v>37</v>
      </c>
      <c r="D681" s="189"/>
      <c r="E681" s="189"/>
      <c r="F681" s="189"/>
    </row>
    <row r="682" spans="1:6">
      <c r="A682" s="116" t="s">
        <v>38</v>
      </c>
      <c r="B682" s="133"/>
      <c r="C682" s="192" t="s">
        <v>39</v>
      </c>
      <c r="D682" s="193"/>
      <c r="E682" s="12"/>
      <c r="F682" s="12"/>
    </row>
    <row r="683" spans="1:6">
      <c r="A683" s="190"/>
      <c r="B683" s="191"/>
      <c r="C683" s="191" t="s">
        <v>40</v>
      </c>
      <c r="D683" s="194"/>
      <c r="E683" s="13"/>
      <c r="F683" s="13"/>
    </row>
    <row r="684" spans="1:6">
      <c r="A684" s="190"/>
      <c r="B684" s="191"/>
      <c r="C684" s="14" t="s">
        <v>41</v>
      </c>
      <c r="D684" s="60" t="s">
        <v>42</v>
      </c>
      <c r="E684" s="12"/>
      <c r="F684" s="12"/>
    </row>
    <row r="685" spans="1:6">
      <c r="A685" s="217" t="s">
        <v>161</v>
      </c>
      <c r="B685" s="218"/>
      <c r="C685" s="16">
        <v>44</v>
      </c>
      <c r="D685" s="17">
        <v>44</v>
      </c>
      <c r="E685" s="18"/>
      <c r="F685" s="18"/>
    </row>
    <row r="686" spans="1:6">
      <c r="A686" s="199" t="s">
        <v>103</v>
      </c>
      <c r="B686" s="200"/>
      <c r="C686" s="19">
        <v>22</v>
      </c>
      <c r="D686" s="20">
        <v>22</v>
      </c>
      <c r="E686" s="59"/>
      <c r="F686" s="59"/>
    </row>
    <row r="687" spans="1:6">
      <c r="A687" s="199" t="s">
        <v>299</v>
      </c>
      <c r="B687" s="200"/>
      <c r="C687" s="19">
        <v>10</v>
      </c>
      <c r="D687" s="20">
        <v>10</v>
      </c>
      <c r="E687" s="59"/>
      <c r="F687" s="59"/>
    </row>
    <row r="688" spans="1:6">
      <c r="A688" s="199" t="s">
        <v>102</v>
      </c>
      <c r="B688" s="200"/>
      <c r="C688" s="19">
        <v>5</v>
      </c>
      <c r="D688" s="20">
        <v>5</v>
      </c>
      <c r="E688" s="59"/>
      <c r="F688" s="59"/>
    </row>
    <row r="689" spans="1:6">
      <c r="A689" s="199" t="s">
        <v>727</v>
      </c>
      <c r="B689" s="200"/>
      <c r="C689" s="19">
        <v>1.5</v>
      </c>
      <c r="D689" s="20">
        <v>1.5</v>
      </c>
      <c r="E689" s="59"/>
      <c r="F689" s="59"/>
    </row>
    <row r="690" spans="1:6">
      <c r="A690" s="199" t="s">
        <v>14</v>
      </c>
      <c r="B690" s="200"/>
      <c r="C690" s="19">
        <v>2</v>
      </c>
      <c r="D690" s="20">
        <v>2</v>
      </c>
      <c r="E690" s="59"/>
      <c r="F690" s="59"/>
    </row>
    <row r="691" spans="1:6">
      <c r="A691" s="199" t="s">
        <v>256</v>
      </c>
      <c r="B691" s="200"/>
      <c r="C691" s="19">
        <v>3</v>
      </c>
      <c r="D691" s="20">
        <v>3</v>
      </c>
      <c r="E691" s="59"/>
      <c r="F691" s="59"/>
    </row>
    <row r="692" spans="1:6">
      <c r="A692" s="199" t="s">
        <v>566</v>
      </c>
      <c r="B692" s="200"/>
      <c r="C692" s="19">
        <v>23</v>
      </c>
      <c r="D692" s="20">
        <v>22</v>
      </c>
      <c r="E692" s="59"/>
      <c r="F692" s="59"/>
    </row>
    <row r="693" spans="1:6">
      <c r="A693" s="199" t="s">
        <v>299</v>
      </c>
      <c r="B693" s="200"/>
      <c r="C693" s="19">
        <v>5</v>
      </c>
      <c r="D693" s="20">
        <v>5</v>
      </c>
      <c r="E693" s="59"/>
      <c r="F693" s="59"/>
    </row>
    <row r="694" spans="1:6">
      <c r="A694" s="199" t="s">
        <v>101</v>
      </c>
      <c r="B694" s="200"/>
      <c r="C694" s="19">
        <v>0.5</v>
      </c>
      <c r="D694" s="20">
        <v>0.5</v>
      </c>
      <c r="E694" s="59"/>
      <c r="F694" s="59"/>
    </row>
    <row r="695" spans="1:6" ht="15.75" thickBot="1">
      <c r="A695" s="201" t="s">
        <v>256</v>
      </c>
      <c r="B695" s="202"/>
      <c r="C695" s="21">
        <v>2</v>
      </c>
      <c r="D695" s="22">
        <v>2</v>
      </c>
      <c r="E695" s="59"/>
      <c r="F695" s="59"/>
    </row>
    <row r="696" spans="1:6" ht="15.75" thickBot="1">
      <c r="A696" s="203" t="s">
        <v>47</v>
      </c>
      <c r="B696" s="204"/>
      <c r="C696" s="23"/>
      <c r="D696" s="24">
        <v>100</v>
      </c>
      <c r="E696" s="25"/>
      <c r="F696" s="25"/>
    </row>
    <row r="697" spans="1:6">
      <c r="A697" s="205"/>
      <c r="B697" s="205"/>
      <c r="C697" s="26"/>
      <c r="D697" s="26"/>
      <c r="E697" s="26"/>
      <c r="F697" s="26"/>
    </row>
    <row r="698" spans="1:6" ht="15.75" thickBot="1">
      <c r="A698" s="206" t="s">
        <v>48</v>
      </c>
      <c r="B698" s="206"/>
      <c r="C698" s="206"/>
      <c r="D698" s="206"/>
      <c r="E698" s="206"/>
      <c r="F698" s="206"/>
    </row>
    <row r="699" spans="1:6">
      <c r="A699" s="207" t="s">
        <v>49</v>
      </c>
      <c r="B699" s="208"/>
      <c r="C699" s="208"/>
      <c r="D699" s="208"/>
      <c r="E699" s="209" t="s">
        <v>50</v>
      </c>
      <c r="F699" s="210"/>
    </row>
    <row r="700" spans="1:6" ht="51.75" thickBot="1">
      <c r="A700" s="27" t="s">
        <v>51</v>
      </c>
      <c r="B700" s="28" t="s">
        <v>52</v>
      </c>
      <c r="C700" s="28" t="s">
        <v>53</v>
      </c>
      <c r="D700" s="28" t="s">
        <v>54</v>
      </c>
      <c r="E700" s="211"/>
      <c r="F700" s="212"/>
    </row>
    <row r="701" spans="1:6" ht="15.75" thickBot="1">
      <c r="A701" s="29" t="s">
        <v>1066</v>
      </c>
      <c r="B701" s="30" t="s">
        <v>1067</v>
      </c>
      <c r="C701" s="30" t="s">
        <v>1068</v>
      </c>
      <c r="D701" s="30" t="s">
        <v>1069</v>
      </c>
      <c r="E701" s="213">
        <v>0.05</v>
      </c>
      <c r="F701" s="214"/>
    </row>
    <row r="702" spans="1:6">
      <c r="A702" s="58"/>
      <c r="B702" s="58"/>
      <c r="C702" s="26"/>
      <c r="D702" s="26"/>
      <c r="E702" s="26"/>
      <c r="F702" s="26"/>
    </row>
    <row r="703" spans="1:6">
      <c r="A703" s="205" t="s">
        <v>59</v>
      </c>
      <c r="B703" s="205"/>
      <c r="C703" s="205"/>
      <c r="D703" s="205"/>
      <c r="E703" s="205"/>
      <c r="F703" s="205"/>
    </row>
    <row r="704" spans="1:6" ht="78.75" customHeight="1">
      <c r="A704" s="215" t="s">
        <v>1070</v>
      </c>
      <c r="B704" s="215"/>
      <c r="C704" s="215"/>
      <c r="D704" s="215"/>
      <c r="E704" s="215"/>
      <c r="F704" s="215"/>
    </row>
    <row r="705" spans="1:6">
      <c r="A705" s="216" t="s">
        <v>61</v>
      </c>
      <c r="B705" s="216"/>
      <c r="C705" s="59" t="s">
        <v>275</v>
      </c>
      <c r="D705" s="59"/>
      <c r="E705" s="59"/>
      <c r="F705" s="59"/>
    </row>
    <row r="706" spans="1:6">
      <c r="A706" s="59"/>
      <c r="B706" s="59"/>
      <c r="C706" s="59"/>
      <c r="D706" s="59"/>
      <c r="E706" s="59"/>
      <c r="F706" s="59"/>
    </row>
    <row r="707" spans="1:6" s="95" customFormat="1"/>
    <row r="708" spans="1:6" s="95" customFormat="1"/>
    <row r="709" spans="1:6" s="95" customFormat="1"/>
    <row r="710" spans="1:6" s="95" customFormat="1"/>
    <row r="711" spans="1:6" s="95" customFormat="1"/>
    <row r="712" spans="1:6" s="95" customFormat="1"/>
    <row r="713" spans="1:6" s="95" customFormat="1"/>
    <row r="714" spans="1:6" s="95" customFormat="1"/>
    <row r="715" spans="1:6" s="95" customFormat="1"/>
    <row r="716" spans="1:6" s="95" customFormat="1"/>
    <row r="717" spans="1:6" s="95" customFormat="1"/>
    <row r="718" spans="1:6" s="95" customFormat="1"/>
    <row r="719" spans="1:6">
      <c r="A719" s="59"/>
      <c r="B719" s="59"/>
      <c r="C719" s="59"/>
      <c r="D719" s="59"/>
      <c r="E719" s="59"/>
      <c r="F719" s="59"/>
    </row>
    <row r="720" spans="1:6">
      <c r="A720" s="205"/>
      <c r="B720" s="205"/>
      <c r="C720" s="26"/>
      <c r="D720" s="26"/>
      <c r="E720" s="26"/>
      <c r="F720" s="26"/>
    </row>
    <row r="721" spans="1:6">
      <c r="A721" s="197" t="s">
        <v>33</v>
      </c>
      <c r="B721" s="197"/>
      <c r="C721" s="189" t="s">
        <v>797</v>
      </c>
      <c r="D721" s="189"/>
      <c r="E721" s="189"/>
      <c r="F721" s="189"/>
    </row>
    <row r="722" spans="1:6">
      <c r="A722" s="198" t="s">
        <v>34</v>
      </c>
      <c r="B722" s="198"/>
      <c r="C722" s="189" t="s">
        <v>796</v>
      </c>
      <c r="D722" s="189"/>
      <c r="E722" s="189"/>
      <c r="F722" s="189"/>
    </row>
    <row r="723" spans="1:6">
      <c r="A723" s="197" t="s">
        <v>35</v>
      </c>
      <c r="B723" s="197"/>
      <c r="C723" s="189" t="s">
        <v>797</v>
      </c>
      <c r="D723" s="189"/>
      <c r="E723" s="189"/>
      <c r="F723" s="189"/>
    </row>
    <row r="724" spans="1:6" ht="15.75" thickBot="1">
      <c r="A724" s="188" t="s">
        <v>36</v>
      </c>
      <c r="B724" s="188"/>
      <c r="C724" s="189" t="s">
        <v>37</v>
      </c>
      <c r="D724" s="189"/>
      <c r="E724" s="189"/>
      <c r="F724" s="189"/>
    </row>
    <row r="725" spans="1:6">
      <c r="A725" s="116" t="s">
        <v>38</v>
      </c>
      <c r="B725" s="133"/>
      <c r="C725" s="192" t="s">
        <v>39</v>
      </c>
      <c r="D725" s="193"/>
      <c r="E725" s="12"/>
      <c r="F725" s="12"/>
    </row>
    <row r="726" spans="1:6">
      <c r="A726" s="190"/>
      <c r="B726" s="191"/>
      <c r="C726" s="191" t="s">
        <v>40</v>
      </c>
      <c r="D726" s="194"/>
      <c r="E726" s="13"/>
      <c r="F726" s="13"/>
    </row>
    <row r="727" spans="1:6">
      <c r="A727" s="190"/>
      <c r="B727" s="191"/>
      <c r="C727" s="14" t="s">
        <v>41</v>
      </c>
      <c r="D727" s="60" t="s">
        <v>42</v>
      </c>
      <c r="E727" s="12"/>
      <c r="F727" s="12"/>
    </row>
    <row r="728" spans="1:6">
      <c r="A728" s="217" t="s">
        <v>161</v>
      </c>
      <c r="B728" s="218"/>
      <c r="C728" s="16">
        <v>50</v>
      </c>
      <c r="D728" s="17">
        <v>50</v>
      </c>
      <c r="E728" s="18"/>
      <c r="F728" s="18"/>
    </row>
    <row r="729" spans="1:6">
      <c r="A729" s="199" t="s">
        <v>103</v>
      </c>
      <c r="B729" s="200"/>
      <c r="C729" s="19">
        <v>25</v>
      </c>
      <c r="D729" s="20">
        <v>25</v>
      </c>
      <c r="E729" s="59"/>
      <c r="F729" s="59"/>
    </row>
    <row r="730" spans="1:6">
      <c r="A730" s="199" t="s">
        <v>14</v>
      </c>
      <c r="B730" s="200"/>
      <c r="C730" s="19">
        <v>4</v>
      </c>
      <c r="D730" s="20">
        <v>4</v>
      </c>
      <c r="E730" s="59"/>
      <c r="F730" s="59"/>
    </row>
    <row r="731" spans="1:6">
      <c r="A731" s="199" t="s">
        <v>256</v>
      </c>
      <c r="B731" s="200"/>
      <c r="C731" s="19">
        <v>4</v>
      </c>
      <c r="D731" s="20">
        <v>4</v>
      </c>
      <c r="E731" s="59"/>
      <c r="F731" s="59"/>
    </row>
    <row r="732" spans="1:6">
      <c r="A732" s="199" t="s">
        <v>102</v>
      </c>
      <c r="B732" s="200"/>
      <c r="C732" s="19">
        <v>5</v>
      </c>
      <c r="D732" s="20">
        <v>5</v>
      </c>
      <c r="E732" s="59"/>
      <c r="F732" s="59"/>
    </row>
    <row r="733" spans="1:6">
      <c r="A733" s="199" t="s">
        <v>727</v>
      </c>
      <c r="B733" s="200"/>
      <c r="C733" s="19">
        <v>1.5</v>
      </c>
      <c r="D733" s="20">
        <v>1.5</v>
      </c>
      <c r="E733" s="59"/>
      <c r="F733" s="59"/>
    </row>
    <row r="734" spans="1:6">
      <c r="A734" s="199" t="s">
        <v>299</v>
      </c>
      <c r="B734" s="200"/>
      <c r="C734" s="19">
        <v>5</v>
      </c>
      <c r="D734" s="20">
        <v>5</v>
      </c>
      <c r="E734" s="59"/>
      <c r="F734" s="59"/>
    </row>
    <row r="735" spans="1:6">
      <c r="A735" s="199" t="s">
        <v>350</v>
      </c>
      <c r="B735" s="200"/>
      <c r="C735" s="19">
        <v>35</v>
      </c>
      <c r="D735" s="20">
        <v>24.5</v>
      </c>
      <c r="E735" s="59"/>
      <c r="F735" s="59"/>
    </row>
    <row r="736" spans="1:6" ht="15.75" thickBot="1">
      <c r="A736" s="201" t="s">
        <v>256</v>
      </c>
      <c r="B736" s="202"/>
      <c r="C736" s="21">
        <v>2</v>
      </c>
      <c r="D736" s="22">
        <v>2</v>
      </c>
      <c r="E736" s="59"/>
      <c r="F736" s="59"/>
    </row>
    <row r="737" spans="1:6" ht="15.75" thickBot="1">
      <c r="A737" s="203" t="s">
        <v>47</v>
      </c>
      <c r="B737" s="204"/>
      <c r="C737" s="23"/>
      <c r="D737" s="24">
        <v>100</v>
      </c>
      <c r="E737" s="25"/>
      <c r="F737" s="25"/>
    </row>
    <row r="738" spans="1:6">
      <c r="A738" s="205"/>
      <c r="B738" s="205"/>
      <c r="C738" s="26"/>
      <c r="D738" s="26"/>
      <c r="E738" s="26"/>
      <c r="F738" s="26"/>
    </row>
    <row r="739" spans="1:6" ht="15.75" thickBot="1">
      <c r="A739" s="206" t="s">
        <v>48</v>
      </c>
      <c r="B739" s="206"/>
      <c r="C739" s="206"/>
      <c r="D739" s="206"/>
      <c r="E739" s="206"/>
      <c r="F739" s="206"/>
    </row>
    <row r="740" spans="1:6">
      <c r="A740" s="207" t="s">
        <v>49</v>
      </c>
      <c r="B740" s="208"/>
      <c r="C740" s="208"/>
      <c r="D740" s="208"/>
      <c r="E740" s="209" t="s">
        <v>50</v>
      </c>
      <c r="F740" s="210"/>
    </row>
    <row r="741" spans="1:6" ht="51.75" thickBot="1">
      <c r="A741" s="27" t="s">
        <v>51</v>
      </c>
      <c r="B741" s="28" t="s">
        <v>52</v>
      </c>
      <c r="C741" s="28" t="s">
        <v>53</v>
      </c>
      <c r="D741" s="28" t="s">
        <v>54</v>
      </c>
      <c r="E741" s="211"/>
      <c r="F741" s="212"/>
    </row>
    <row r="742" spans="1:6" ht="15.75" thickBot="1">
      <c r="A742" s="29" t="s">
        <v>556</v>
      </c>
      <c r="B742" s="30" t="s">
        <v>804</v>
      </c>
      <c r="C742" s="30" t="s">
        <v>805</v>
      </c>
      <c r="D742" s="30" t="s">
        <v>806</v>
      </c>
      <c r="E742" s="213">
        <v>0.84</v>
      </c>
      <c r="F742" s="214"/>
    </row>
    <row r="743" spans="1:6">
      <c r="A743" s="58"/>
      <c r="B743" s="58"/>
      <c r="C743" s="26"/>
      <c r="D743" s="26"/>
      <c r="E743" s="26"/>
      <c r="F743" s="26"/>
    </row>
    <row r="744" spans="1:6">
      <c r="A744" s="205" t="s">
        <v>59</v>
      </c>
      <c r="B744" s="205"/>
      <c r="C744" s="205"/>
      <c r="D744" s="205"/>
      <c r="E744" s="205"/>
      <c r="F744" s="205"/>
    </row>
    <row r="745" spans="1:6" ht="60.75" customHeight="1">
      <c r="A745" s="215" t="s">
        <v>807</v>
      </c>
      <c r="B745" s="215"/>
      <c r="C745" s="215"/>
      <c r="D745" s="215"/>
      <c r="E745" s="215"/>
      <c r="F745" s="215"/>
    </row>
    <row r="746" spans="1:6">
      <c r="A746" s="216" t="s">
        <v>61</v>
      </c>
      <c r="B746" s="216"/>
      <c r="C746" s="59" t="s">
        <v>275</v>
      </c>
      <c r="D746" s="59"/>
      <c r="E746" s="59"/>
      <c r="F746" s="59"/>
    </row>
    <row r="747" spans="1:6">
      <c r="A747" s="59"/>
      <c r="B747" s="59"/>
      <c r="C747" s="59"/>
      <c r="D747" s="59"/>
      <c r="E747" s="59"/>
      <c r="F747" s="59"/>
    </row>
    <row r="748" spans="1:6" s="95" customFormat="1"/>
    <row r="749" spans="1:6" s="95" customFormat="1"/>
    <row r="750" spans="1:6" s="95" customFormat="1"/>
    <row r="751" spans="1:6" s="95" customFormat="1"/>
    <row r="752" spans="1:6" s="95" customFormat="1"/>
    <row r="753" spans="1:6" s="95" customFormat="1"/>
    <row r="754" spans="1:6" s="95" customFormat="1"/>
    <row r="755" spans="1:6" s="95" customFormat="1"/>
    <row r="756" spans="1:6" s="95" customFormat="1"/>
    <row r="757" spans="1:6" s="95" customFormat="1"/>
    <row r="758" spans="1:6" s="95" customFormat="1"/>
    <row r="759" spans="1:6" s="95" customFormat="1"/>
    <row r="760" spans="1:6" s="95" customFormat="1"/>
    <row r="761" spans="1:6" s="95" customFormat="1"/>
    <row r="762" spans="1:6" s="95" customFormat="1"/>
    <row r="763" spans="1:6">
      <c r="A763" s="59"/>
      <c r="B763" s="59"/>
      <c r="C763" s="59"/>
      <c r="D763" s="59"/>
      <c r="E763" s="59"/>
      <c r="F763" s="59"/>
    </row>
    <row r="764" spans="1:6">
      <c r="A764" s="205"/>
      <c r="B764" s="205"/>
      <c r="C764" s="26"/>
      <c r="D764" s="26"/>
      <c r="E764" s="26"/>
      <c r="F764" s="26"/>
    </row>
    <row r="765" spans="1:6">
      <c r="A765" s="197" t="s">
        <v>33</v>
      </c>
      <c r="B765" s="197"/>
      <c r="C765" s="189" t="s">
        <v>328</v>
      </c>
      <c r="D765" s="189"/>
      <c r="E765" s="189"/>
      <c r="F765" s="189"/>
    </row>
    <row r="766" spans="1:6">
      <c r="A766" s="198" t="s">
        <v>34</v>
      </c>
      <c r="B766" s="198"/>
      <c r="C766" s="189" t="s">
        <v>326</v>
      </c>
      <c r="D766" s="189"/>
      <c r="E766" s="189"/>
      <c r="F766" s="189"/>
    </row>
    <row r="767" spans="1:6">
      <c r="A767" s="197" t="s">
        <v>35</v>
      </c>
      <c r="B767" s="197"/>
      <c r="C767" s="189" t="s">
        <v>328</v>
      </c>
      <c r="D767" s="189"/>
      <c r="E767" s="189"/>
      <c r="F767" s="189"/>
    </row>
    <row r="768" spans="1:6" ht="15.75" thickBot="1">
      <c r="A768" s="188" t="s">
        <v>36</v>
      </c>
      <c r="B768" s="188"/>
      <c r="C768" s="189" t="s">
        <v>37</v>
      </c>
      <c r="D768" s="189"/>
      <c r="E768" s="189"/>
      <c r="F768" s="189"/>
    </row>
    <row r="769" spans="1:6">
      <c r="A769" s="116" t="s">
        <v>38</v>
      </c>
      <c r="B769" s="133"/>
      <c r="C769" s="192" t="s">
        <v>39</v>
      </c>
      <c r="D769" s="193"/>
      <c r="E769" s="12"/>
      <c r="F769" s="12"/>
    </row>
    <row r="770" spans="1:6">
      <c r="A770" s="190"/>
      <c r="B770" s="191"/>
      <c r="C770" s="191" t="s">
        <v>40</v>
      </c>
      <c r="D770" s="194"/>
      <c r="E770" s="13"/>
      <c r="F770" s="13"/>
    </row>
    <row r="771" spans="1:6">
      <c r="A771" s="190"/>
      <c r="B771" s="191"/>
      <c r="C771" s="14" t="s">
        <v>41</v>
      </c>
      <c r="D771" s="15" t="s">
        <v>42</v>
      </c>
      <c r="E771" s="12"/>
      <c r="F771" s="12"/>
    </row>
    <row r="772" spans="1:6">
      <c r="A772" s="217" t="s">
        <v>333</v>
      </c>
      <c r="B772" s="218"/>
      <c r="C772" s="16">
        <v>142.9</v>
      </c>
      <c r="D772" s="17">
        <v>100</v>
      </c>
      <c r="E772" s="18"/>
      <c r="F772" s="18"/>
    </row>
    <row r="773" spans="1:6">
      <c r="A773" s="199" t="s">
        <v>334</v>
      </c>
      <c r="B773" s="200"/>
      <c r="C773" s="19">
        <v>113.7</v>
      </c>
      <c r="D773" s="20">
        <v>100</v>
      </c>
    </row>
    <row r="774" spans="1:6">
      <c r="A774" s="199" t="s">
        <v>335</v>
      </c>
      <c r="B774" s="200"/>
      <c r="C774" s="19">
        <v>111.2</v>
      </c>
      <c r="D774" s="20">
        <v>100</v>
      </c>
    </row>
    <row r="775" spans="1:6">
      <c r="A775" s="199" t="s">
        <v>336</v>
      </c>
      <c r="B775" s="200"/>
      <c r="C775" s="19">
        <v>142.9</v>
      </c>
      <c r="D775" s="20">
        <v>100</v>
      </c>
    </row>
    <row r="776" spans="1:6">
      <c r="A776" s="199" t="s">
        <v>337</v>
      </c>
      <c r="B776" s="200"/>
      <c r="C776" s="19">
        <v>135.1</v>
      </c>
      <c r="D776" s="20">
        <v>100</v>
      </c>
    </row>
    <row r="777" spans="1:6">
      <c r="A777" s="199" t="s">
        <v>338</v>
      </c>
      <c r="B777" s="200"/>
      <c r="C777" s="19">
        <v>111.2</v>
      </c>
      <c r="D777" s="20">
        <v>100</v>
      </c>
    </row>
    <row r="778" spans="1:6">
      <c r="A778" s="199" t="s">
        <v>339</v>
      </c>
      <c r="B778" s="200"/>
      <c r="C778" s="19">
        <v>105.3</v>
      </c>
      <c r="D778" s="20">
        <v>100</v>
      </c>
    </row>
    <row r="779" spans="1:6">
      <c r="A779" s="199" t="s">
        <v>340</v>
      </c>
      <c r="B779" s="200"/>
      <c r="C779" s="19">
        <v>116.3</v>
      </c>
      <c r="D779" s="20">
        <v>100</v>
      </c>
    </row>
    <row r="780" spans="1:6">
      <c r="A780" s="199" t="s">
        <v>341</v>
      </c>
      <c r="B780" s="200"/>
      <c r="C780" s="19">
        <v>111.2</v>
      </c>
      <c r="D780" s="20">
        <v>100</v>
      </c>
    </row>
    <row r="781" spans="1:6">
      <c r="A781" s="199" t="s">
        <v>342</v>
      </c>
      <c r="B781" s="200"/>
      <c r="C781" s="19">
        <v>102</v>
      </c>
      <c r="D781" s="20">
        <v>100</v>
      </c>
    </row>
    <row r="782" spans="1:6" ht="15.75" thickBot="1">
      <c r="A782" s="201" t="s">
        <v>343</v>
      </c>
      <c r="B782" s="202"/>
      <c r="C782" s="21">
        <v>104.2</v>
      </c>
      <c r="D782" s="22">
        <v>100</v>
      </c>
    </row>
    <row r="783" spans="1:6" ht="15.75" thickBot="1">
      <c r="A783" s="203" t="s">
        <v>47</v>
      </c>
      <c r="B783" s="204"/>
      <c r="C783" s="23"/>
      <c r="D783" s="24">
        <v>100</v>
      </c>
      <c r="E783" s="25"/>
      <c r="F783" s="25"/>
    </row>
    <row r="784" spans="1:6">
      <c r="A784" s="205"/>
      <c r="B784" s="205"/>
      <c r="C784" s="26"/>
      <c r="D784" s="26"/>
      <c r="E784" s="26"/>
      <c r="F784" s="26"/>
    </row>
    <row r="785" spans="1:6" ht="15.75" thickBot="1">
      <c r="A785" s="206" t="s">
        <v>48</v>
      </c>
      <c r="B785" s="206"/>
      <c r="C785" s="206"/>
      <c r="D785" s="206"/>
      <c r="E785" s="206"/>
      <c r="F785" s="206"/>
    </row>
    <row r="786" spans="1:6">
      <c r="A786" s="207" t="s">
        <v>49</v>
      </c>
      <c r="B786" s="208"/>
      <c r="C786" s="208"/>
      <c r="D786" s="208"/>
      <c r="E786" s="209" t="s">
        <v>50</v>
      </c>
      <c r="F786" s="210"/>
    </row>
    <row r="787" spans="1:6" ht="51.75" thickBot="1">
      <c r="A787" s="27" t="s">
        <v>51</v>
      </c>
      <c r="B787" s="28" t="s">
        <v>52</v>
      </c>
      <c r="C787" s="28" t="s">
        <v>53</v>
      </c>
      <c r="D787" s="28" t="s">
        <v>54</v>
      </c>
      <c r="E787" s="211"/>
      <c r="F787" s="212"/>
    </row>
    <row r="788" spans="1:6" ht="15.75" thickBot="1">
      <c r="A788" s="29" t="s">
        <v>344</v>
      </c>
      <c r="B788" s="30" t="s">
        <v>344</v>
      </c>
      <c r="C788" s="30" t="s">
        <v>345</v>
      </c>
      <c r="D788" s="30" t="s">
        <v>346</v>
      </c>
      <c r="E788" s="213">
        <v>16.690000000000001</v>
      </c>
      <c r="F788" s="214"/>
    </row>
    <row r="789" spans="1:6">
      <c r="A789" s="31"/>
      <c r="B789" s="31"/>
      <c r="C789" s="26"/>
      <c r="D789" s="26"/>
      <c r="E789" s="26"/>
      <c r="F789" s="26"/>
    </row>
    <row r="790" spans="1:6">
      <c r="A790" s="205" t="s">
        <v>59</v>
      </c>
      <c r="B790" s="205"/>
      <c r="C790" s="205"/>
      <c r="D790" s="205"/>
      <c r="E790" s="205"/>
      <c r="F790" s="205"/>
    </row>
    <row r="791" spans="1:6" ht="36" customHeight="1">
      <c r="A791" s="215" t="s">
        <v>347</v>
      </c>
      <c r="B791" s="215"/>
      <c r="C791" s="215"/>
      <c r="D791" s="215"/>
      <c r="E791" s="215"/>
      <c r="F791" s="215"/>
    </row>
    <row r="792" spans="1:6">
      <c r="A792" s="216" t="s">
        <v>61</v>
      </c>
      <c r="B792" s="216"/>
      <c r="C792" t="s">
        <v>62</v>
      </c>
    </row>
    <row r="795" spans="1:6" s="95" customFormat="1"/>
    <row r="796" spans="1:6" s="95" customFormat="1"/>
    <row r="797" spans="1:6" s="95" customFormat="1"/>
    <row r="798" spans="1:6" s="95" customFormat="1"/>
    <row r="799" spans="1:6" s="95" customFormat="1"/>
    <row r="800" spans="1:6" s="95" customFormat="1"/>
    <row r="801" spans="1:6" s="95" customFormat="1"/>
    <row r="802" spans="1:6" s="95" customFormat="1"/>
    <row r="803" spans="1:6" s="95" customFormat="1"/>
    <row r="804" spans="1:6" s="95" customFormat="1"/>
    <row r="805" spans="1:6" s="95" customFormat="1"/>
    <row r="806" spans="1:6" s="95" customFormat="1"/>
    <row r="807" spans="1:6" s="95" customFormat="1"/>
    <row r="808" spans="1:6" s="95" customFormat="1"/>
    <row r="809" spans="1:6">
      <c r="A809" s="205"/>
      <c r="B809" s="205"/>
      <c r="C809" s="26"/>
      <c r="D809" s="26"/>
      <c r="E809" s="26"/>
      <c r="F809" s="26"/>
    </row>
    <row r="810" spans="1:6">
      <c r="A810" s="205"/>
      <c r="B810" s="205"/>
      <c r="C810" s="26"/>
      <c r="D810" s="26"/>
      <c r="E810" s="26"/>
      <c r="F810" s="26"/>
    </row>
    <row r="811" spans="1:6">
      <c r="A811" s="197" t="s">
        <v>33</v>
      </c>
      <c r="B811" s="197"/>
      <c r="C811" s="189" t="s">
        <v>19</v>
      </c>
      <c r="D811" s="189"/>
      <c r="E811" s="189"/>
      <c r="F811" s="189"/>
    </row>
    <row r="812" spans="1:6">
      <c r="A812" s="198" t="s">
        <v>34</v>
      </c>
      <c r="B812" s="198"/>
      <c r="C812" s="189" t="s">
        <v>475</v>
      </c>
      <c r="D812" s="189"/>
      <c r="E812" s="189"/>
      <c r="F812" s="189"/>
    </row>
    <row r="813" spans="1:6">
      <c r="A813" s="197" t="s">
        <v>35</v>
      </c>
      <c r="B813" s="197"/>
      <c r="C813" s="189" t="s">
        <v>19</v>
      </c>
      <c r="D813" s="189"/>
      <c r="E813" s="189"/>
      <c r="F813" s="189"/>
    </row>
    <row r="814" spans="1:6" ht="15.75" thickBot="1">
      <c r="A814" s="188" t="s">
        <v>36</v>
      </c>
      <c r="B814" s="188"/>
      <c r="C814" s="189" t="s">
        <v>37</v>
      </c>
      <c r="D814" s="189"/>
      <c r="E814" s="189"/>
      <c r="F814" s="189"/>
    </row>
    <row r="815" spans="1:6">
      <c r="A815" s="116" t="s">
        <v>38</v>
      </c>
      <c r="B815" s="133"/>
      <c r="C815" s="192" t="s">
        <v>39</v>
      </c>
      <c r="D815" s="193"/>
      <c r="E815" s="12"/>
      <c r="F815" s="12"/>
    </row>
    <row r="816" spans="1:6">
      <c r="A816" s="190"/>
      <c r="B816" s="191"/>
      <c r="C816" s="191" t="s">
        <v>40</v>
      </c>
      <c r="D816" s="194"/>
      <c r="E816" s="13"/>
      <c r="F816" s="13"/>
    </row>
    <row r="817" spans="1:6">
      <c r="A817" s="190"/>
      <c r="B817" s="191"/>
      <c r="C817" s="14" t="s">
        <v>41</v>
      </c>
      <c r="D817" s="15" t="s">
        <v>42</v>
      </c>
      <c r="E817" s="12"/>
      <c r="F817" s="12"/>
    </row>
    <row r="818" spans="1:6">
      <c r="A818" s="217" t="s">
        <v>153</v>
      </c>
      <c r="B818" s="218"/>
      <c r="C818" s="16">
        <v>116</v>
      </c>
      <c r="D818" s="17">
        <v>93</v>
      </c>
      <c r="E818" s="18"/>
      <c r="F818" s="18"/>
    </row>
    <row r="819" spans="1:6">
      <c r="A819" s="199" t="s">
        <v>102</v>
      </c>
      <c r="B819" s="200"/>
      <c r="C819" s="19">
        <v>3</v>
      </c>
      <c r="D819" s="20">
        <v>3</v>
      </c>
      <c r="E819" s="32"/>
      <c r="F819" s="32"/>
    </row>
    <row r="820" spans="1:6" ht="15.75" thickBot="1">
      <c r="A820" s="201" t="s">
        <v>256</v>
      </c>
      <c r="B820" s="202"/>
      <c r="C820" s="21">
        <v>7</v>
      </c>
      <c r="D820" s="22">
        <v>7</v>
      </c>
      <c r="E820" s="32"/>
      <c r="F820" s="32"/>
    </row>
    <row r="821" spans="1:6" ht="15.75" thickBot="1">
      <c r="A821" s="203" t="s">
        <v>47</v>
      </c>
      <c r="B821" s="204"/>
      <c r="C821" s="23"/>
      <c r="D821" s="24">
        <v>100</v>
      </c>
      <c r="E821" s="25"/>
      <c r="F821" s="25"/>
    </row>
    <row r="822" spans="1:6">
      <c r="A822" s="205"/>
      <c r="B822" s="205"/>
      <c r="C822" s="26"/>
      <c r="D822" s="26"/>
      <c r="E822" s="26"/>
      <c r="F822" s="26"/>
    </row>
    <row r="823" spans="1:6" ht="15.75" thickBot="1">
      <c r="A823" s="206" t="s">
        <v>48</v>
      </c>
      <c r="B823" s="206"/>
      <c r="C823" s="206"/>
      <c r="D823" s="206"/>
      <c r="E823" s="206"/>
      <c r="F823" s="206"/>
    </row>
    <row r="824" spans="1:6">
      <c r="A824" s="207" t="s">
        <v>49</v>
      </c>
      <c r="B824" s="208"/>
      <c r="C824" s="208"/>
      <c r="D824" s="208"/>
      <c r="E824" s="209" t="s">
        <v>50</v>
      </c>
      <c r="F824" s="210"/>
    </row>
    <row r="825" spans="1:6" ht="51.75" thickBot="1">
      <c r="A825" s="27" t="s">
        <v>51</v>
      </c>
      <c r="B825" s="28" t="s">
        <v>52</v>
      </c>
      <c r="C825" s="28" t="s">
        <v>53</v>
      </c>
      <c r="D825" s="28" t="s">
        <v>54</v>
      </c>
      <c r="E825" s="211"/>
      <c r="F825" s="212"/>
    </row>
    <row r="826" spans="1:6" ht="15.75" thickBot="1">
      <c r="A826" s="29" t="s">
        <v>474</v>
      </c>
      <c r="B826" s="30" t="s">
        <v>473</v>
      </c>
      <c r="C826" s="30" t="s">
        <v>472</v>
      </c>
      <c r="D826" s="30" t="s">
        <v>471</v>
      </c>
      <c r="E826" s="213">
        <v>3.26</v>
      </c>
      <c r="F826" s="214"/>
    </row>
    <row r="827" spans="1:6">
      <c r="A827" s="31"/>
      <c r="B827" s="31"/>
      <c r="C827" s="26"/>
      <c r="D827" s="26"/>
      <c r="E827" s="26"/>
      <c r="F827" s="26"/>
    </row>
    <row r="828" spans="1:6">
      <c r="A828" s="205" t="s">
        <v>59</v>
      </c>
      <c r="B828" s="205"/>
      <c r="C828" s="205"/>
      <c r="D828" s="205"/>
      <c r="E828" s="205"/>
      <c r="F828" s="205"/>
    </row>
    <row r="829" spans="1:6" ht="24.75" customHeight="1">
      <c r="A829" s="215" t="s">
        <v>470</v>
      </c>
      <c r="B829" s="215"/>
      <c r="C829" s="215"/>
      <c r="D829" s="215"/>
      <c r="E829" s="215"/>
      <c r="F829" s="215"/>
    </row>
    <row r="830" spans="1:6">
      <c r="A830" s="216" t="s">
        <v>61</v>
      </c>
      <c r="B830" s="216"/>
      <c r="C830" s="32" t="s">
        <v>62</v>
      </c>
      <c r="D830" s="32"/>
      <c r="E830" s="32"/>
      <c r="F830" s="32"/>
    </row>
    <row r="831" spans="1:6">
      <c r="A831" s="32"/>
      <c r="B831" s="32"/>
      <c r="C831" s="32"/>
      <c r="D831" s="32"/>
      <c r="E831" s="32"/>
      <c r="F831" s="32"/>
    </row>
    <row r="832" spans="1:6" s="95" customFormat="1"/>
    <row r="833" s="95" customFormat="1"/>
    <row r="834" s="95" customFormat="1"/>
    <row r="835" s="95" customFormat="1"/>
    <row r="836" s="95" customFormat="1"/>
    <row r="837" s="95" customFormat="1"/>
    <row r="838" s="95" customFormat="1"/>
    <row r="839" s="95" customFormat="1"/>
    <row r="840" s="95" customFormat="1"/>
    <row r="841" s="95" customFormat="1"/>
    <row r="842" s="95" customFormat="1"/>
    <row r="843" s="95" customFormat="1"/>
    <row r="844" s="95" customFormat="1"/>
    <row r="845" s="95" customFormat="1"/>
    <row r="846" s="95" customFormat="1"/>
    <row r="847" s="95" customFormat="1"/>
    <row r="848" s="95" customFormat="1"/>
    <row r="849" spans="1:6" s="95" customFormat="1"/>
    <row r="850" spans="1:6" s="95" customFormat="1"/>
    <row r="851" spans="1:6" s="95" customFormat="1"/>
    <row r="852" spans="1:6" s="95" customFormat="1"/>
    <row r="853" spans="1:6" s="95" customFormat="1"/>
    <row r="854" spans="1:6" s="95" customFormat="1"/>
    <row r="855" spans="1:6" s="95" customFormat="1"/>
    <row r="856" spans="1:6">
      <c r="A856" s="32"/>
      <c r="B856" s="32"/>
      <c r="C856" s="32"/>
      <c r="D856" s="32"/>
      <c r="E856" s="32"/>
      <c r="F856" s="32"/>
    </row>
    <row r="857" spans="1:6">
      <c r="A857" s="32"/>
      <c r="B857" s="32"/>
      <c r="C857" s="32"/>
      <c r="D857" s="32"/>
      <c r="E857" s="32"/>
      <c r="F857" s="32"/>
    </row>
    <row r="858" spans="1:6">
      <c r="A858" s="197" t="s">
        <v>33</v>
      </c>
      <c r="B858" s="197"/>
      <c r="C858" s="189" t="s">
        <v>888</v>
      </c>
      <c r="D858" s="189"/>
      <c r="E858" s="189"/>
      <c r="F858" s="189"/>
    </row>
    <row r="859" spans="1:6">
      <c r="A859" s="198" t="s">
        <v>34</v>
      </c>
      <c r="B859" s="198"/>
      <c r="C859" s="189" t="s">
        <v>887</v>
      </c>
      <c r="D859" s="189"/>
      <c r="E859" s="189"/>
      <c r="F859" s="189"/>
    </row>
    <row r="860" spans="1:6">
      <c r="A860" s="197" t="s">
        <v>35</v>
      </c>
      <c r="B860" s="197"/>
      <c r="C860" s="189" t="s">
        <v>888</v>
      </c>
      <c r="D860" s="189"/>
      <c r="E860" s="189"/>
      <c r="F860" s="189"/>
    </row>
    <row r="861" spans="1:6" ht="15.75" thickBot="1">
      <c r="A861" s="188" t="s">
        <v>36</v>
      </c>
      <c r="B861" s="188"/>
      <c r="C861" s="189" t="s">
        <v>898</v>
      </c>
      <c r="D861" s="189"/>
      <c r="E861" s="189"/>
      <c r="F861" s="189"/>
    </row>
    <row r="862" spans="1:6">
      <c r="A862" s="116" t="s">
        <v>38</v>
      </c>
      <c r="B862" s="133"/>
      <c r="C862" s="192" t="s">
        <v>39</v>
      </c>
      <c r="D862" s="193"/>
      <c r="E862" s="12"/>
      <c r="F862" s="12"/>
    </row>
    <row r="863" spans="1:6">
      <c r="A863" s="190"/>
      <c r="B863" s="191"/>
      <c r="C863" s="191" t="s">
        <v>40</v>
      </c>
      <c r="D863" s="194"/>
      <c r="E863" s="13"/>
      <c r="F863" s="13"/>
    </row>
    <row r="864" spans="1:6">
      <c r="A864" s="190"/>
      <c r="B864" s="191"/>
      <c r="C864" s="14" t="s">
        <v>41</v>
      </c>
      <c r="D864" s="60" t="s">
        <v>42</v>
      </c>
      <c r="E864" s="12"/>
      <c r="F864" s="12"/>
    </row>
    <row r="865" spans="1:6">
      <c r="A865" s="217" t="s">
        <v>565</v>
      </c>
      <c r="B865" s="218"/>
      <c r="C865" s="16">
        <v>9.57</v>
      </c>
      <c r="D865" s="17">
        <v>9.57</v>
      </c>
      <c r="E865" s="18"/>
      <c r="F865" s="18"/>
    </row>
    <row r="866" spans="1:6">
      <c r="A866" s="199" t="s">
        <v>104</v>
      </c>
      <c r="B866" s="200"/>
      <c r="C866" s="19">
        <v>20.81</v>
      </c>
      <c r="D866" s="20">
        <v>20.81</v>
      </c>
      <c r="E866" s="59"/>
      <c r="F866" s="59"/>
    </row>
    <row r="867" spans="1:6">
      <c r="A867" s="199" t="s">
        <v>103</v>
      </c>
      <c r="B867" s="200"/>
      <c r="C867" s="19">
        <v>31.63</v>
      </c>
      <c r="D867" s="20">
        <v>31.63</v>
      </c>
      <c r="E867" s="59"/>
      <c r="F867" s="59"/>
    </row>
    <row r="868" spans="1:6">
      <c r="A868" s="199" t="s">
        <v>534</v>
      </c>
      <c r="B868" s="200"/>
      <c r="C868" s="19">
        <v>0.25</v>
      </c>
      <c r="D868" s="20">
        <v>0.25</v>
      </c>
      <c r="E868" s="59"/>
      <c r="F868" s="59"/>
    </row>
    <row r="869" spans="1:6">
      <c r="A869" s="199" t="s">
        <v>102</v>
      </c>
      <c r="B869" s="200"/>
      <c r="C869" s="19">
        <v>1.25</v>
      </c>
      <c r="D869" s="20">
        <v>1.25</v>
      </c>
      <c r="E869" s="59"/>
      <c r="F869" s="59"/>
    </row>
    <row r="870" spans="1:6" ht="15.75" thickBot="1">
      <c r="A870" s="201" t="s">
        <v>14</v>
      </c>
      <c r="B870" s="202"/>
      <c r="C870" s="21">
        <v>2.08</v>
      </c>
      <c r="D870" s="22">
        <v>2.08</v>
      </c>
      <c r="E870" s="59"/>
      <c r="F870" s="59"/>
    </row>
    <row r="871" spans="1:6" ht="15.75" thickBot="1">
      <c r="A871" s="203" t="s">
        <v>47</v>
      </c>
      <c r="B871" s="204"/>
      <c r="C871" s="23"/>
      <c r="D871" s="24">
        <v>100</v>
      </c>
      <c r="E871" s="25"/>
      <c r="F871" s="25"/>
    </row>
    <row r="872" spans="1:6">
      <c r="A872" s="205"/>
      <c r="B872" s="205"/>
      <c r="C872" s="26"/>
      <c r="D872" s="26"/>
      <c r="E872" s="26"/>
      <c r="F872" s="26"/>
    </row>
    <row r="873" spans="1:6" ht="15.75" thickBot="1">
      <c r="A873" s="206" t="s">
        <v>48</v>
      </c>
      <c r="B873" s="206"/>
      <c r="C873" s="206"/>
      <c r="D873" s="206"/>
      <c r="E873" s="206"/>
      <c r="F873" s="206"/>
    </row>
    <row r="874" spans="1:6">
      <c r="A874" s="207" t="s">
        <v>49</v>
      </c>
      <c r="B874" s="208"/>
      <c r="C874" s="208"/>
      <c r="D874" s="208"/>
      <c r="E874" s="209" t="s">
        <v>50</v>
      </c>
      <c r="F874" s="210"/>
    </row>
    <row r="875" spans="1:6" ht="51.75" thickBot="1">
      <c r="A875" s="27" t="s">
        <v>51</v>
      </c>
      <c r="B875" s="28" t="s">
        <v>52</v>
      </c>
      <c r="C875" s="28" t="s">
        <v>53</v>
      </c>
      <c r="D875" s="28" t="s">
        <v>54</v>
      </c>
      <c r="E875" s="211"/>
      <c r="F875" s="212"/>
    </row>
    <row r="876" spans="1:6" ht="15.75" thickBot="1">
      <c r="A876" s="29" t="s">
        <v>899</v>
      </c>
      <c r="B876" s="30" t="s">
        <v>900</v>
      </c>
      <c r="C876" s="30" t="s">
        <v>901</v>
      </c>
      <c r="D876" s="30" t="s">
        <v>902</v>
      </c>
      <c r="E876" s="213">
        <v>0.64</v>
      </c>
      <c r="F876" s="214"/>
    </row>
    <row r="877" spans="1:6">
      <c r="A877" s="58"/>
      <c r="B877" s="58"/>
      <c r="C877" s="26"/>
      <c r="D877" s="26"/>
      <c r="E877" s="26"/>
      <c r="F877" s="26"/>
    </row>
    <row r="878" spans="1:6">
      <c r="A878" s="205" t="s">
        <v>59</v>
      </c>
      <c r="B878" s="205"/>
      <c r="C878" s="205"/>
      <c r="D878" s="205"/>
      <c r="E878" s="205"/>
      <c r="F878" s="205"/>
    </row>
    <row r="879" spans="1:6" ht="39" customHeight="1">
      <c r="A879" s="215" t="s">
        <v>903</v>
      </c>
      <c r="B879" s="215"/>
      <c r="C879" s="215"/>
      <c r="D879" s="215"/>
      <c r="E879" s="215"/>
      <c r="F879" s="215"/>
    </row>
    <row r="880" spans="1:6">
      <c r="A880" s="216" t="s">
        <v>61</v>
      </c>
      <c r="B880" s="216"/>
      <c r="C880" s="59" t="s">
        <v>94</v>
      </c>
      <c r="D880" s="59"/>
      <c r="E880" s="59"/>
      <c r="F880" s="59"/>
    </row>
    <row r="881" spans="1:6">
      <c r="A881" s="59"/>
      <c r="B881" s="59"/>
      <c r="C881" s="59"/>
      <c r="D881" s="59"/>
      <c r="E881" s="59"/>
      <c r="F881" s="59"/>
    </row>
    <row r="882" spans="1:6" s="95" customFormat="1"/>
    <row r="883" spans="1:6" s="95" customFormat="1"/>
    <row r="884" spans="1:6" s="95" customFormat="1"/>
    <row r="885" spans="1:6" s="95" customFormat="1"/>
    <row r="886" spans="1:6" s="95" customFormat="1"/>
    <row r="887" spans="1:6" s="95" customFormat="1"/>
    <row r="888" spans="1:6" s="95" customFormat="1"/>
    <row r="889" spans="1:6" s="95" customFormat="1"/>
    <row r="890" spans="1:6" s="95" customFormat="1"/>
    <row r="891" spans="1:6" s="95" customFormat="1"/>
    <row r="892" spans="1:6" s="95" customFormat="1"/>
    <row r="893" spans="1:6" s="95" customFormat="1"/>
    <row r="894" spans="1:6" s="95" customFormat="1"/>
    <row r="895" spans="1:6" s="95" customFormat="1"/>
    <row r="896" spans="1:6" s="95" customFormat="1"/>
    <row r="897" spans="1:6" s="95" customFormat="1"/>
    <row r="898" spans="1:6" s="95" customFormat="1"/>
    <row r="899" spans="1:6" s="95" customFormat="1"/>
    <row r="900" spans="1:6" s="95" customFormat="1"/>
    <row r="901" spans="1:6" s="95" customFormat="1"/>
    <row r="902" spans="1:6">
      <c r="A902" s="59"/>
      <c r="B902" s="59"/>
      <c r="C902" s="59"/>
      <c r="D902" s="59"/>
      <c r="E902" s="59"/>
      <c r="F902" s="59"/>
    </row>
    <row r="903" spans="1:6">
      <c r="A903" s="59"/>
      <c r="B903" s="59"/>
      <c r="C903" s="59"/>
      <c r="D903" s="59"/>
      <c r="E903" s="59"/>
      <c r="F903" s="59"/>
    </row>
    <row r="904" spans="1:6">
      <c r="A904" s="197" t="s">
        <v>33</v>
      </c>
      <c r="B904" s="197"/>
      <c r="C904" s="189" t="s">
        <v>1073</v>
      </c>
      <c r="D904" s="189"/>
      <c r="E904" s="189"/>
      <c r="F904" s="189"/>
    </row>
    <row r="905" spans="1:6">
      <c r="A905" s="198" t="s">
        <v>34</v>
      </c>
      <c r="B905" s="198"/>
      <c r="C905" s="189" t="s">
        <v>1074</v>
      </c>
      <c r="D905" s="189"/>
      <c r="E905" s="189"/>
      <c r="F905" s="189"/>
    </row>
    <row r="906" spans="1:6">
      <c r="A906" s="197" t="s">
        <v>35</v>
      </c>
      <c r="B906" s="197"/>
      <c r="C906" s="189" t="s">
        <v>1073</v>
      </c>
      <c r="D906" s="189"/>
      <c r="E906" s="189"/>
      <c r="F906" s="189"/>
    </row>
    <row r="907" spans="1:6" ht="15.75" thickBot="1">
      <c r="A907" s="188" t="s">
        <v>36</v>
      </c>
      <c r="B907" s="188"/>
      <c r="C907" s="189" t="s">
        <v>63</v>
      </c>
      <c r="D907" s="189"/>
      <c r="E907" s="189"/>
      <c r="F907" s="189"/>
    </row>
    <row r="908" spans="1:6">
      <c r="A908" s="116" t="s">
        <v>38</v>
      </c>
      <c r="B908" s="133"/>
      <c r="C908" s="192" t="s">
        <v>39</v>
      </c>
      <c r="D908" s="193"/>
      <c r="E908" s="12"/>
      <c r="F908" s="12"/>
    </row>
    <row r="909" spans="1:6">
      <c r="A909" s="190"/>
      <c r="B909" s="191"/>
      <c r="C909" s="191" t="s">
        <v>40</v>
      </c>
      <c r="D909" s="194"/>
      <c r="E909" s="13"/>
      <c r="F909" s="13"/>
    </row>
    <row r="910" spans="1:6">
      <c r="A910" s="190"/>
      <c r="B910" s="191"/>
      <c r="C910" s="14" t="s">
        <v>41</v>
      </c>
      <c r="D910" s="60" t="s">
        <v>42</v>
      </c>
      <c r="E910" s="12"/>
      <c r="F910" s="12"/>
    </row>
    <row r="911" spans="1:6" ht="15.75" thickBot="1">
      <c r="A911" s="195" t="s">
        <v>1072</v>
      </c>
      <c r="B911" s="196"/>
      <c r="C911" s="33">
        <v>100</v>
      </c>
      <c r="D911" s="34">
        <v>100</v>
      </c>
      <c r="E911" s="18"/>
      <c r="F911" s="18"/>
    </row>
    <row r="912" spans="1:6" ht="15.75" thickBot="1">
      <c r="A912" s="203" t="s">
        <v>47</v>
      </c>
      <c r="B912" s="204"/>
      <c r="C912" s="23"/>
      <c r="D912" s="24">
        <v>100</v>
      </c>
      <c r="E912" s="25"/>
      <c r="F912" s="25"/>
    </row>
    <row r="913" spans="1:6">
      <c r="A913" s="205"/>
      <c r="B913" s="205"/>
      <c r="C913" s="26"/>
      <c r="D913" s="26"/>
      <c r="E913" s="26"/>
      <c r="F913" s="26"/>
    </row>
    <row r="914" spans="1:6" ht="15.75" thickBot="1">
      <c r="A914" s="206" t="s">
        <v>48</v>
      </c>
      <c r="B914" s="206"/>
      <c r="C914" s="206"/>
      <c r="D914" s="206"/>
      <c r="E914" s="206"/>
      <c r="F914" s="206"/>
    </row>
    <row r="915" spans="1:6">
      <c r="A915" s="207" t="s">
        <v>49</v>
      </c>
      <c r="B915" s="208"/>
      <c r="C915" s="208"/>
      <c r="D915" s="208"/>
      <c r="E915" s="209" t="s">
        <v>50</v>
      </c>
      <c r="F915" s="210"/>
    </row>
    <row r="916" spans="1:6" ht="51.75" thickBot="1">
      <c r="A916" s="27" t="s">
        <v>51</v>
      </c>
      <c r="B916" s="28" t="s">
        <v>52</v>
      </c>
      <c r="C916" s="28" t="s">
        <v>53</v>
      </c>
      <c r="D916" s="28" t="s">
        <v>54</v>
      </c>
      <c r="E916" s="211"/>
      <c r="F916" s="212"/>
    </row>
    <row r="917" spans="1:6" ht="15.75" thickBot="1">
      <c r="A917" s="29" t="s">
        <v>449</v>
      </c>
      <c r="B917" s="30" t="s">
        <v>57</v>
      </c>
      <c r="C917" s="30" t="s">
        <v>68</v>
      </c>
      <c r="D917" s="30" t="s">
        <v>1071</v>
      </c>
      <c r="E917" s="213">
        <v>0</v>
      </c>
      <c r="F917" s="214"/>
    </row>
    <row r="918" spans="1:6">
      <c r="A918" s="58"/>
      <c r="B918" s="58"/>
      <c r="C918" s="26"/>
      <c r="D918" s="26"/>
      <c r="E918" s="26"/>
      <c r="F918" s="26"/>
    </row>
    <row r="919" spans="1:6">
      <c r="A919" s="205" t="s">
        <v>59</v>
      </c>
      <c r="B919" s="205"/>
      <c r="C919" s="205"/>
      <c r="D919" s="205"/>
      <c r="E919" s="205"/>
      <c r="F919" s="205"/>
    </row>
    <row r="920" spans="1:6">
      <c r="A920" s="215"/>
      <c r="B920" s="215"/>
      <c r="C920" s="215"/>
      <c r="D920" s="215"/>
      <c r="E920" s="215"/>
      <c r="F920" s="215"/>
    </row>
    <row r="921" spans="1:6">
      <c r="A921" s="216" t="s">
        <v>61</v>
      </c>
      <c r="B921" s="216"/>
      <c r="C921" s="59" t="s">
        <v>62</v>
      </c>
      <c r="D921" s="59"/>
      <c r="E921" s="59"/>
      <c r="F921" s="59"/>
    </row>
    <row r="922" spans="1:6">
      <c r="A922" s="59"/>
      <c r="B922" s="59"/>
      <c r="C922" s="59"/>
      <c r="D922" s="59"/>
      <c r="E922" s="59"/>
      <c r="F922" s="59"/>
    </row>
    <row r="923" spans="1:6" s="95" customFormat="1"/>
    <row r="924" spans="1:6" s="95" customFormat="1"/>
    <row r="925" spans="1:6" s="95" customFormat="1"/>
    <row r="926" spans="1:6" s="95" customFormat="1"/>
    <row r="927" spans="1:6" s="95" customFormat="1"/>
    <row r="928" spans="1:6" s="95" customFormat="1"/>
    <row r="929" s="95" customFormat="1"/>
    <row r="930" s="95" customFormat="1"/>
    <row r="931" s="95" customFormat="1"/>
    <row r="932" s="95" customFormat="1"/>
    <row r="933" s="95" customFormat="1"/>
    <row r="934" s="95" customFormat="1"/>
    <row r="935" s="95" customFormat="1"/>
    <row r="936" s="95" customFormat="1"/>
    <row r="937" s="95" customFormat="1"/>
    <row r="938" s="95" customFormat="1"/>
    <row r="939" s="95" customFormat="1"/>
    <row r="940" s="95" customFormat="1"/>
    <row r="941" s="95" customFormat="1"/>
    <row r="942" s="95" customFormat="1"/>
    <row r="943" s="95" customFormat="1"/>
    <row r="944" s="95" customFormat="1"/>
    <row r="945" spans="1:6" s="95" customFormat="1"/>
    <row r="946" spans="1:6" s="95" customFormat="1"/>
    <row r="947" spans="1:6" s="95" customFormat="1"/>
    <row r="948" spans="1:6" s="95" customFormat="1"/>
    <row r="949" spans="1:6">
      <c r="A949" s="59"/>
      <c r="B949" s="59"/>
      <c r="C949" s="59"/>
      <c r="D949" s="59"/>
      <c r="E949" s="59"/>
      <c r="F949" s="59"/>
    </row>
    <row r="950" spans="1:6">
      <c r="A950" s="59"/>
      <c r="B950" s="59"/>
      <c r="C950" s="59"/>
      <c r="D950" s="59"/>
      <c r="E950" s="59"/>
      <c r="F950" s="59"/>
    </row>
    <row r="951" spans="1:6">
      <c r="A951" s="197" t="s">
        <v>33</v>
      </c>
      <c r="B951" s="197"/>
      <c r="C951" s="189" t="s">
        <v>16</v>
      </c>
      <c r="D951" s="189"/>
      <c r="E951" s="189"/>
      <c r="F951" s="189"/>
    </row>
    <row r="952" spans="1:6">
      <c r="A952" s="198" t="s">
        <v>34</v>
      </c>
      <c r="B952" s="198"/>
      <c r="C952" s="189" t="s">
        <v>836</v>
      </c>
      <c r="D952" s="189"/>
      <c r="E952" s="189"/>
      <c r="F952" s="189"/>
    </row>
    <row r="953" spans="1:6">
      <c r="A953" s="197" t="s">
        <v>35</v>
      </c>
      <c r="B953" s="197"/>
      <c r="C953" s="189" t="s">
        <v>16</v>
      </c>
      <c r="D953" s="189"/>
      <c r="E953" s="189"/>
      <c r="F953" s="189"/>
    </row>
    <row r="954" spans="1:6" ht="15.75" thickBot="1">
      <c r="A954" s="188" t="s">
        <v>36</v>
      </c>
      <c r="B954" s="188"/>
      <c r="C954" s="189" t="s">
        <v>37</v>
      </c>
      <c r="D954" s="189"/>
      <c r="E954" s="189"/>
      <c r="F954" s="189"/>
    </row>
    <row r="955" spans="1:6">
      <c r="A955" s="116" t="s">
        <v>38</v>
      </c>
      <c r="B955" s="133"/>
      <c r="C955" s="192" t="s">
        <v>39</v>
      </c>
      <c r="D955" s="193"/>
      <c r="E955" s="12"/>
      <c r="F955" s="12"/>
    </row>
    <row r="956" spans="1:6">
      <c r="A956" s="190"/>
      <c r="B956" s="191"/>
      <c r="C956" s="191" t="s">
        <v>40</v>
      </c>
      <c r="D956" s="194"/>
      <c r="E956" s="13"/>
      <c r="F956" s="13"/>
    </row>
    <row r="957" spans="1:6">
      <c r="A957" s="190"/>
      <c r="B957" s="191"/>
      <c r="C957" s="14" t="s">
        <v>41</v>
      </c>
      <c r="D957" s="60" t="s">
        <v>42</v>
      </c>
      <c r="E957" s="12"/>
      <c r="F957" s="12"/>
    </row>
    <row r="958" spans="1:6">
      <c r="A958" s="217" t="s">
        <v>135</v>
      </c>
      <c r="B958" s="218"/>
      <c r="C958" s="16">
        <v>31</v>
      </c>
      <c r="D958" s="17">
        <v>24</v>
      </c>
      <c r="E958" s="18"/>
      <c r="F958" s="18"/>
    </row>
    <row r="959" spans="1:6">
      <c r="A959" s="199" t="s">
        <v>190</v>
      </c>
      <c r="B959" s="200"/>
      <c r="C959" s="19">
        <v>46</v>
      </c>
      <c r="D959" s="20">
        <v>32</v>
      </c>
      <c r="E959" s="59"/>
      <c r="F959" s="59"/>
    </row>
    <row r="960" spans="1:6">
      <c r="A960" s="199" t="s">
        <v>153</v>
      </c>
      <c r="B960" s="200"/>
      <c r="C960" s="19">
        <v>18</v>
      </c>
      <c r="D960" s="20">
        <v>14</v>
      </c>
      <c r="E960" s="59"/>
      <c r="F960" s="59"/>
    </row>
    <row r="961" spans="1:6">
      <c r="A961" s="199" t="s">
        <v>157</v>
      </c>
      <c r="B961" s="200"/>
      <c r="C961" s="19">
        <v>6</v>
      </c>
      <c r="D961" s="20">
        <v>5</v>
      </c>
      <c r="E961" s="59"/>
      <c r="F961" s="59"/>
    </row>
    <row r="962" spans="1:6">
      <c r="A962" s="199" t="s">
        <v>841</v>
      </c>
      <c r="B962" s="200"/>
      <c r="C962" s="19">
        <v>11</v>
      </c>
      <c r="D962" s="20">
        <v>7</v>
      </c>
      <c r="E962" s="59"/>
      <c r="F962" s="59"/>
    </row>
    <row r="963" spans="1:6">
      <c r="A963" s="199" t="s">
        <v>843</v>
      </c>
      <c r="B963" s="200"/>
      <c r="C963" s="19">
        <v>18</v>
      </c>
      <c r="D963" s="20">
        <v>14</v>
      </c>
      <c r="E963" s="59"/>
      <c r="F963" s="59"/>
    </row>
    <row r="964" spans="1:6">
      <c r="A964" s="199" t="s">
        <v>256</v>
      </c>
      <c r="B964" s="200"/>
      <c r="C964" s="19">
        <v>5</v>
      </c>
      <c r="D964" s="20">
        <v>5</v>
      </c>
      <c r="E964" s="59"/>
      <c r="F964" s="59"/>
    </row>
    <row r="965" spans="1:6">
      <c r="A965" s="199" t="s">
        <v>380</v>
      </c>
      <c r="B965" s="200"/>
      <c r="C965" s="19">
        <v>1</v>
      </c>
      <c r="D965" s="20">
        <v>0.74</v>
      </c>
      <c r="E965" s="59"/>
      <c r="F965" s="59"/>
    </row>
    <row r="966" spans="1:6" ht="15.75" thickBot="1">
      <c r="A966" s="201" t="s">
        <v>101</v>
      </c>
      <c r="B966" s="202"/>
      <c r="C966" s="21">
        <v>0.25</v>
      </c>
      <c r="D966" s="22">
        <v>0.25</v>
      </c>
      <c r="E966" s="59"/>
      <c r="F966" s="59"/>
    </row>
    <row r="967" spans="1:6" ht="15.75" thickBot="1">
      <c r="A967" s="203" t="s">
        <v>47</v>
      </c>
      <c r="B967" s="204"/>
      <c r="C967" s="23"/>
      <c r="D967" s="24">
        <v>100</v>
      </c>
      <c r="E967" s="25"/>
      <c r="F967" s="25"/>
    </row>
    <row r="968" spans="1:6">
      <c r="A968" s="205"/>
      <c r="B968" s="205"/>
      <c r="C968" s="26"/>
      <c r="D968" s="26"/>
      <c r="E968" s="26"/>
      <c r="F968" s="26"/>
    </row>
    <row r="969" spans="1:6" ht="15.75" thickBot="1">
      <c r="A969" s="206" t="s">
        <v>48</v>
      </c>
      <c r="B969" s="206"/>
      <c r="C969" s="206"/>
      <c r="D969" s="206"/>
      <c r="E969" s="206"/>
      <c r="F969" s="206"/>
    </row>
    <row r="970" spans="1:6">
      <c r="A970" s="207" t="s">
        <v>49</v>
      </c>
      <c r="B970" s="208"/>
      <c r="C970" s="208"/>
      <c r="D970" s="208"/>
      <c r="E970" s="209" t="s">
        <v>50</v>
      </c>
      <c r="F970" s="210"/>
    </row>
    <row r="971" spans="1:6" ht="51.75" thickBot="1">
      <c r="A971" s="27" t="s">
        <v>51</v>
      </c>
      <c r="B971" s="28" t="s">
        <v>52</v>
      </c>
      <c r="C971" s="28" t="s">
        <v>53</v>
      </c>
      <c r="D971" s="28" t="s">
        <v>54</v>
      </c>
      <c r="E971" s="211"/>
      <c r="F971" s="212"/>
    </row>
    <row r="972" spans="1:6" ht="15.75" thickBot="1">
      <c r="A972" s="29" t="s">
        <v>850</v>
      </c>
      <c r="B972" s="30" t="s">
        <v>851</v>
      </c>
      <c r="C972" s="30" t="s">
        <v>852</v>
      </c>
      <c r="D972" s="30" t="s">
        <v>853</v>
      </c>
      <c r="E972" s="213">
        <v>11</v>
      </c>
      <c r="F972" s="214"/>
    </row>
    <row r="973" spans="1:6">
      <c r="A973" s="58"/>
      <c r="B973" s="58"/>
      <c r="C973" s="26"/>
      <c r="D973" s="26"/>
      <c r="E973" s="26"/>
      <c r="F973" s="26"/>
    </row>
    <row r="974" spans="1:6">
      <c r="A974" s="205" t="s">
        <v>59</v>
      </c>
      <c r="B974" s="205"/>
      <c r="C974" s="205"/>
      <c r="D974" s="205"/>
      <c r="E974" s="205"/>
      <c r="F974" s="205"/>
    </row>
    <row r="975" spans="1:6" ht="102.75" customHeight="1">
      <c r="A975" s="215" t="s">
        <v>854</v>
      </c>
      <c r="B975" s="215"/>
      <c r="C975" s="215"/>
      <c r="D975" s="215"/>
      <c r="E975" s="215"/>
      <c r="F975" s="215"/>
    </row>
    <row r="976" spans="1:6">
      <c r="A976" s="216" t="s">
        <v>61</v>
      </c>
      <c r="B976" s="216"/>
      <c r="C976" s="59" t="s">
        <v>94</v>
      </c>
      <c r="D976" s="59"/>
      <c r="E976" s="59"/>
      <c r="F976" s="59"/>
    </row>
    <row r="977" spans="1:6">
      <c r="A977" s="59"/>
      <c r="B977" s="59"/>
      <c r="C977" s="59"/>
      <c r="D977" s="59"/>
      <c r="E977" s="59"/>
      <c r="F977" s="59"/>
    </row>
    <row r="978" spans="1:6" s="95" customFormat="1"/>
    <row r="979" spans="1:6" s="95" customFormat="1"/>
    <row r="980" spans="1:6" s="95" customFormat="1"/>
    <row r="981" spans="1:6" s="95" customFormat="1"/>
    <row r="982" spans="1:6" s="95" customFormat="1"/>
    <row r="983" spans="1:6" s="95" customFormat="1"/>
    <row r="984" spans="1:6" s="95" customFormat="1"/>
    <row r="985" spans="1:6" s="95" customFormat="1"/>
    <row r="986" spans="1:6" s="95" customFormat="1"/>
    <row r="987" spans="1:6" s="95" customFormat="1"/>
    <row r="988" spans="1:6" s="95" customFormat="1"/>
    <row r="989" spans="1:6" s="95" customFormat="1"/>
    <row r="990" spans="1:6">
      <c r="A990" s="59"/>
      <c r="B990" s="59"/>
      <c r="C990" s="59"/>
      <c r="D990" s="59"/>
      <c r="E990" s="59"/>
      <c r="F990" s="59"/>
    </row>
    <row r="991" spans="1:6">
      <c r="A991" s="205"/>
      <c r="B991" s="205"/>
      <c r="C991" s="26"/>
      <c r="D991" s="26"/>
      <c r="E991" s="26"/>
      <c r="F991" s="26"/>
    </row>
    <row r="992" spans="1:6">
      <c r="A992" s="197" t="s">
        <v>33</v>
      </c>
      <c r="B992" s="197"/>
      <c r="C992" s="189" t="s">
        <v>16</v>
      </c>
      <c r="D992" s="189"/>
      <c r="E992" s="189"/>
      <c r="F992" s="189"/>
    </row>
    <row r="993" spans="1:6">
      <c r="A993" s="198" t="s">
        <v>34</v>
      </c>
      <c r="B993" s="198"/>
      <c r="C993" s="189" t="s">
        <v>14</v>
      </c>
      <c r="D993" s="189"/>
      <c r="E993" s="189"/>
      <c r="F993" s="189"/>
    </row>
    <row r="994" spans="1:6">
      <c r="A994" s="197" t="s">
        <v>35</v>
      </c>
      <c r="B994" s="197"/>
      <c r="C994" s="189" t="s">
        <v>16</v>
      </c>
      <c r="D994" s="189"/>
      <c r="E994" s="189"/>
      <c r="F994" s="189"/>
    </row>
    <row r="995" spans="1:6" ht="15.75" thickBot="1">
      <c r="A995" s="188" t="s">
        <v>36</v>
      </c>
      <c r="B995" s="188"/>
      <c r="C995" s="189" t="s">
        <v>63</v>
      </c>
      <c r="D995" s="189"/>
      <c r="E995" s="189"/>
      <c r="F995" s="189"/>
    </row>
    <row r="996" spans="1:6">
      <c r="A996" s="116" t="s">
        <v>38</v>
      </c>
      <c r="B996" s="133"/>
      <c r="C996" s="192" t="s">
        <v>39</v>
      </c>
      <c r="D996" s="193"/>
      <c r="E996" s="12"/>
      <c r="F996" s="12"/>
    </row>
    <row r="997" spans="1:6">
      <c r="A997" s="190"/>
      <c r="B997" s="191"/>
      <c r="C997" s="191" t="s">
        <v>40</v>
      </c>
      <c r="D997" s="194"/>
      <c r="E997" s="13"/>
      <c r="F997" s="13"/>
    </row>
    <row r="998" spans="1:6">
      <c r="A998" s="190"/>
      <c r="B998" s="191"/>
      <c r="C998" s="14" t="s">
        <v>41</v>
      </c>
      <c r="D998" s="15" t="s">
        <v>42</v>
      </c>
      <c r="E998" s="12"/>
      <c r="F998" s="12"/>
    </row>
    <row r="999" spans="1:6" ht="15.75" thickBot="1">
      <c r="A999" s="195" t="s">
        <v>14</v>
      </c>
      <c r="B999" s="196"/>
      <c r="C999" s="33">
        <v>100</v>
      </c>
      <c r="D999" s="34">
        <v>100</v>
      </c>
      <c r="E999" s="18"/>
      <c r="F999" s="18"/>
    </row>
    <row r="1000" spans="1:6" ht="15.75" thickBot="1">
      <c r="A1000" s="203" t="s">
        <v>47</v>
      </c>
      <c r="B1000" s="204"/>
      <c r="C1000" s="23"/>
      <c r="D1000" s="24">
        <v>100</v>
      </c>
      <c r="E1000" s="25"/>
      <c r="F1000" s="25"/>
    </row>
    <row r="1001" spans="1:6">
      <c r="A1001" s="205"/>
      <c r="B1001" s="205"/>
      <c r="C1001" s="26"/>
      <c r="D1001" s="26"/>
      <c r="E1001" s="26"/>
      <c r="F1001" s="26"/>
    </row>
    <row r="1002" spans="1:6" ht="15.75" thickBot="1">
      <c r="A1002" s="206" t="s">
        <v>48</v>
      </c>
      <c r="B1002" s="206"/>
      <c r="C1002" s="206"/>
      <c r="D1002" s="206"/>
      <c r="E1002" s="206"/>
      <c r="F1002" s="206"/>
    </row>
    <row r="1003" spans="1:6">
      <c r="A1003" s="207" t="s">
        <v>49</v>
      </c>
      <c r="B1003" s="208"/>
      <c r="C1003" s="208"/>
      <c r="D1003" s="208"/>
      <c r="E1003" s="209" t="s">
        <v>50</v>
      </c>
      <c r="F1003" s="210"/>
    </row>
    <row r="1004" spans="1:6" ht="51.75" thickBot="1">
      <c r="A1004" s="27" t="s">
        <v>51</v>
      </c>
      <c r="B1004" s="28" t="s">
        <v>52</v>
      </c>
      <c r="C1004" s="28" t="s">
        <v>53</v>
      </c>
      <c r="D1004" s="28" t="s">
        <v>54</v>
      </c>
      <c r="E1004" s="211"/>
      <c r="F1004" s="212"/>
    </row>
    <row r="1005" spans="1:6" ht="15.75" thickBot="1">
      <c r="A1005" s="29" t="s">
        <v>68</v>
      </c>
      <c r="B1005" s="30" t="s">
        <v>69</v>
      </c>
      <c r="C1005" s="30" t="s">
        <v>70</v>
      </c>
      <c r="D1005" s="30" t="s">
        <v>71</v>
      </c>
      <c r="E1005" s="213">
        <v>0</v>
      </c>
      <c r="F1005" s="214"/>
    </row>
    <row r="1006" spans="1:6">
      <c r="A1006" s="31"/>
      <c r="B1006" s="31"/>
      <c r="C1006" s="26"/>
      <c r="D1006" s="26"/>
      <c r="E1006" s="26"/>
      <c r="F1006" s="26"/>
    </row>
    <row r="1007" spans="1:6" ht="18" customHeight="1">
      <c r="A1007" s="205" t="s">
        <v>59</v>
      </c>
      <c r="B1007" s="205"/>
      <c r="C1007" s="205"/>
      <c r="D1007" s="205"/>
      <c r="E1007" s="205"/>
      <c r="F1007" s="205"/>
    </row>
    <row r="1008" spans="1:6">
      <c r="A1008" s="215"/>
      <c r="B1008" s="215"/>
      <c r="C1008" s="215"/>
      <c r="D1008" s="215"/>
      <c r="E1008" s="215"/>
      <c r="F1008" s="215"/>
    </row>
    <row r="1009" spans="1:3">
      <c r="A1009" s="216" t="s">
        <v>61</v>
      </c>
      <c r="B1009" s="216"/>
      <c r="C1009" t="s">
        <v>62</v>
      </c>
    </row>
    <row r="1011" spans="1:3" s="95" customFormat="1"/>
    <row r="1012" spans="1:3" s="95" customFormat="1"/>
    <row r="1013" spans="1:3" s="95" customFormat="1"/>
    <row r="1014" spans="1:3" s="95" customFormat="1"/>
    <row r="1015" spans="1:3" s="95" customFormat="1"/>
    <row r="1016" spans="1:3" s="95" customFormat="1"/>
    <row r="1017" spans="1:3" s="95" customFormat="1"/>
    <row r="1018" spans="1:3" s="95" customFormat="1"/>
    <row r="1019" spans="1:3" s="95" customFormat="1"/>
    <row r="1020" spans="1:3" s="95" customFormat="1"/>
    <row r="1021" spans="1:3" s="95" customFormat="1"/>
    <row r="1022" spans="1:3" s="95" customFormat="1"/>
    <row r="1023" spans="1:3" s="95" customFormat="1"/>
    <row r="1024" spans="1:3" s="95" customFormat="1"/>
    <row r="1025" spans="1:6" s="95" customFormat="1"/>
    <row r="1026" spans="1:6" s="95" customFormat="1"/>
    <row r="1027" spans="1:6" s="95" customFormat="1"/>
    <row r="1028" spans="1:6" s="95" customFormat="1"/>
    <row r="1029" spans="1:6" s="95" customFormat="1"/>
    <row r="1030" spans="1:6" s="95" customFormat="1"/>
    <row r="1031" spans="1:6" s="95" customFormat="1"/>
    <row r="1032" spans="1:6" s="95" customFormat="1"/>
    <row r="1033" spans="1:6" s="95" customFormat="1"/>
    <row r="1034" spans="1:6" s="95" customFormat="1"/>
    <row r="1035" spans="1:6" s="95" customFormat="1"/>
    <row r="1036" spans="1:6" s="95" customFormat="1"/>
    <row r="1038" spans="1:6">
      <c r="A1038" s="205"/>
      <c r="B1038" s="205"/>
      <c r="C1038" s="26"/>
      <c r="D1038" s="26"/>
      <c r="E1038" s="26"/>
      <c r="F1038" s="26"/>
    </row>
    <row r="1039" spans="1:6">
      <c r="A1039" s="197" t="s">
        <v>33</v>
      </c>
      <c r="B1039" s="197"/>
      <c r="C1039" s="189" t="s">
        <v>211</v>
      </c>
      <c r="D1039" s="189"/>
      <c r="E1039" s="189"/>
      <c r="F1039" s="189"/>
    </row>
    <row r="1040" spans="1:6">
      <c r="A1040" s="198" t="s">
        <v>34</v>
      </c>
      <c r="B1040" s="198"/>
      <c r="C1040" s="189" t="s">
        <v>209</v>
      </c>
      <c r="D1040" s="189"/>
      <c r="E1040" s="189"/>
      <c r="F1040" s="189"/>
    </row>
    <row r="1041" spans="1:6">
      <c r="A1041" s="197" t="s">
        <v>35</v>
      </c>
      <c r="B1041" s="197"/>
      <c r="C1041" s="189" t="s">
        <v>211</v>
      </c>
      <c r="D1041" s="189"/>
      <c r="E1041" s="189"/>
      <c r="F1041" s="189"/>
    </row>
    <row r="1042" spans="1:6" ht="15.75" thickBot="1">
      <c r="A1042" s="188" t="s">
        <v>36</v>
      </c>
      <c r="B1042" s="188"/>
      <c r="C1042" s="189" t="s">
        <v>88</v>
      </c>
      <c r="D1042" s="189"/>
      <c r="E1042" s="189"/>
      <c r="F1042" s="189"/>
    </row>
    <row r="1043" spans="1:6">
      <c r="A1043" s="116" t="s">
        <v>38</v>
      </c>
      <c r="B1043" s="133"/>
      <c r="C1043" s="192" t="s">
        <v>39</v>
      </c>
      <c r="D1043" s="193"/>
      <c r="E1043" s="12"/>
      <c r="F1043" s="12"/>
    </row>
    <row r="1044" spans="1:6">
      <c r="A1044" s="190"/>
      <c r="B1044" s="191"/>
      <c r="C1044" s="191" t="s">
        <v>40</v>
      </c>
      <c r="D1044" s="194"/>
      <c r="E1044" s="13"/>
      <c r="F1044" s="13"/>
    </row>
    <row r="1045" spans="1:6">
      <c r="A1045" s="190"/>
      <c r="B1045" s="191"/>
      <c r="C1045" s="14" t="s">
        <v>41</v>
      </c>
      <c r="D1045" s="15" t="s">
        <v>42</v>
      </c>
      <c r="E1045" s="12"/>
      <c r="F1045" s="12"/>
    </row>
    <row r="1046" spans="1:6">
      <c r="A1046" s="217" t="s">
        <v>217</v>
      </c>
      <c r="B1046" s="218"/>
      <c r="C1046" s="16">
        <v>0</v>
      </c>
      <c r="D1046" s="17">
        <v>97.56</v>
      </c>
      <c r="E1046" s="18"/>
      <c r="F1046" s="18"/>
    </row>
    <row r="1047" spans="1:6" ht="15.75" thickBot="1">
      <c r="A1047" s="201" t="s">
        <v>14</v>
      </c>
      <c r="B1047" s="202"/>
      <c r="C1047" s="21">
        <v>2.44</v>
      </c>
      <c r="D1047" s="22">
        <v>2.44</v>
      </c>
    </row>
    <row r="1048" spans="1:6" ht="15.75" thickBot="1">
      <c r="A1048" s="203" t="s">
        <v>47</v>
      </c>
      <c r="B1048" s="204"/>
      <c r="C1048" s="23"/>
      <c r="D1048" s="24">
        <v>100</v>
      </c>
      <c r="E1048" s="25"/>
      <c r="F1048" s="25"/>
    </row>
    <row r="1049" spans="1:6">
      <c r="A1049" s="205"/>
      <c r="B1049" s="205"/>
      <c r="C1049" s="26"/>
      <c r="D1049" s="26"/>
      <c r="E1049" s="26"/>
      <c r="F1049" s="26"/>
    </row>
    <row r="1050" spans="1:6" ht="15.75" thickBot="1">
      <c r="A1050" s="206" t="s">
        <v>48</v>
      </c>
      <c r="B1050" s="206"/>
      <c r="C1050" s="206"/>
      <c r="D1050" s="206"/>
      <c r="E1050" s="206"/>
      <c r="F1050" s="206"/>
    </row>
    <row r="1051" spans="1:6">
      <c r="A1051" s="207" t="s">
        <v>49</v>
      </c>
      <c r="B1051" s="208"/>
      <c r="C1051" s="208"/>
      <c r="D1051" s="208"/>
      <c r="E1051" s="209" t="s">
        <v>50</v>
      </c>
      <c r="F1051" s="210"/>
    </row>
    <row r="1052" spans="1:6" ht="51.75" thickBot="1">
      <c r="A1052" s="27" t="s">
        <v>51</v>
      </c>
      <c r="B1052" s="28" t="s">
        <v>52</v>
      </c>
      <c r="C1052" s="28" t="s">
        <v>53</v>
      </c>
      <c r="D1052" s="28" t="s">
        <v>54</v>
      </c>
      <c r="E1052" s="211"/>
      <c r="F1052" s="212"/>
    </row>
    <row r="1053" spans="1:6" ht="15.75" thickBot="1">
      <c r="A1053" s="29" t="s">
        <v>206</v>
      </c>
      <c r="B1053" s="30" t="s">
        <v>218</v>
      </c>
      <c r="C1053" s="30" t="s">
        <v>219</v>
      </c>
      <c r="D1053" s="30" t="s">
        <v>220</v>
      </c>
      <c r="E1053" s="213">
        <v>0</v>
      </c>
      <c r="F1053" s="214"/>
    </row>
    <row r="1054" spans="1:6">
      <c r="A1054" s="31"/>
      <c r="B1054" s="31"/>
      <c r="C1054" s="26"/>
      <c r="D1054" s="26"/>
      <c r="E1054" s="26"/>
      <c r="F1054" s="26"/>
    </row>
    <row r="1055" spans="1:6">
      <c r="A1055" s="205" t="s">
        <v>59</v>
      </c>
      <c r="B1055" s="205"/>
      <c r="C1055" s="205"/>
      <c r="D1055" s="205"/>
      <c r="E1055" s="205"/>
      <c r="F1055" s="205"/>
    </row>
    <row r="1056" spans="1:6" ht="29.25" customHeight="1">
      <c r="A1056" s="215" t="s">
        <v>221</v>
      </c>
      <c r="B1056" s="215"/>
      <c r="C1056" s="215"/>
      <c r="D1056" s="215"/>
      <c r="E1056" s="215"/>
      <c r="F1056" s="215"/>
    </row>
    <row r="1057" spans="1:3">
      <c r="A1057" s="216" t="s">
        <v>61</v>
      </c>
      <c r="B1057" s="216"/>
      <c r="C1057" t="s">
        <v>94</v>
      </c>
    </row>
    <row r="1059" spans="1:3" s="95" customFormat="1"/>
    <row r="1060" spans="1:3" s="95" customFormat="1"/>
    <row r="1061" spans="1:3" s="95" customFormat="1"/>
    <row r="1062" spans="1:3" s="95" customFormat="1"/>
    <row r="1063" spans="1:3" s="95" customFormat="1"/>
    <row r="1064" spans="1:3" s="95" customFormat="1"/>
    <row r="1065" spans="1:3" s="95" customFormat="1"/>
    <row r="1066" spans="1:3" s="95" customFormat="1"/>
    <row r="1067" spans="1:3" s="95" customFormat="1"/>
    <row r="1068" spans="1:3" s="95" customFormat="1"/>
    <row r="1069" spans="1:3" s="95" customFormat="1"/>
    <row r="1070" spans="1:3" s="95" customFormat="1"/>
    <row r="1071" spans="1:3" s="95" customFormat="1"/>
    <row r="1072" spans="1:3" s="95" customFormat="1"/>
    <row r="1073" spans="1:6" s="95" customFormat="1"/>
    <row r="1074" spans="1:6" s="95" customFormat="1"/>
    <row r="1075" spans="1:6" s="95" customFormat="1"/>
    <row r="1076" spans="1:6" s="95" customFormat="1"/>
    <row r="1077" spans="1:6" s="95" customFormat="1"/>
    <row r="1078" spans="1:6" s="95" customFormat="1"/>
    <row r="1079" spans="1:6" s="95" customFormat="1"/>
    <row r="1080" spans="1:6" s="95" customFormat="1"/>
    <row r="1081" spans="1:6" s="95" customFormat="1"/>
    <row r="1082" spans="1:6" s="95" customFormat="1"/>
    <row r="1085" spans="1:6">
      <c r="A1085" s="197" t="s">
        <v>33</v>
      </c>
      <c r="B1085" s="197"/>
      <c r="C1085" s="189" t="s">
        <v>945</v>
      </c>
      <c r="D1085" s="189"/>
      <c r="E1085" s="189"/>
      <c r="F1085" s="189"/>
    </row>
    <row r="1086" spans="1:6" ht="33" customHeight="1">
      <c r="A1086" s="198" t="s">
        <v>34</v>
      </c>
      <c r="B1086" s="198"/>
      <c r="C1086" s="189" t="s">
        <v>949</v>
      </c>
      <c r="D1086" s="189"/>
      <c r="E1086" s="189"/>
      <c r="F1086" s="189"/>
    </row>
    <row r="1087" spans="1:6">
      <c r="A1087" s="197" t="s">
        <v>35</v>
      </c>
      <c r="B1087" s="197"/>
      <c r="C1087" s="189" t="s">
        <v>945</v>
      </c>
      <c r="D1087" s="189"/>
      <c r="E1087" s="189"/>
      <c r="F1087" s="189"/>
    </row>
    <row r="1088" spans="1:6" ht="15.75" thickBot="1">
      <c r="A1088" s="188" t="s">
        <v>36</v>
      </c>
      <c r="B1088" s="188"/>
      <c r="C1088" s="189" t="s">
        <v>88</v>
      </c>
      <c r="D1088" s="189"/>
      <c r="E1088" s="189"/>
      <c r="F1088" s="189"/>
    </row>
    <row r="1089" spans="1:6">
      <c r="A1089" s="116" t="s">
        <v>38</v>
      </c>
      <c r="B1089" s="133"/>
      <c r="C1089" s="192" t="s">
        <v>39</v>
      </c>
      <c r="D1089" s="193"/>
      <c r="E1089" s="12"/>
      <c r="F1089" s="12"/>
    </row>
    <row r="1090" spans="1:6">
      <c r="A1090" s="190"/>
      <c r="B1090" s="191"/>
      <c r="C1090" s="191" t="s">
        <v>40</v>
      </c>
      <c r="D1090" s="194"/>
      <c r="E1090" s="13"/>
      <c r="F1090" s="13"/>
    </row>
    <row r="1091" spans="1:6">
      <c r="A1091" s="190"/>
      <c r="B1091" s="191"/>
      <c r="C1091" s="14" t="s">
        <v>41</v>
      </c>
      <c r="D1091" s="60" t="s">
        <v>42</v>
      </c>
      <c r="E1091" s="12"/>
      <c r="F1091" s="12"/>
    </row>
    <row r="1092" spans="1:6">
      <c r="A1092" s="217" t="s">
        <v>566</v>
      </c>
      <c r="B1092" s="218"/>
      <c r="C1092" s="16">
        <v>53</v>
      </c>
      <c r="D1092" s="17">
        <v>52.31</v>
      </c>
      <c r="E1092" s="18"/>
      <c r="F1092" s="18"/>
    </row>
    <row r="1093" spans="1:6">
      <c r="A1093" s="199" t="s">
        <v>350</v>
      </c>
      <c r="B1093" s="200"/>
      <c r="C1093" s="19">
        <v>20.100000000000001</v>
      </c>
      <c r="D1093" s="20">
        <v>17.690000000000001</v>
      </c>
      <c r="E1093" s="59"/>
      <c r="F1093" s="59"/>
    </row>
    <row r="1094" spans="1:6">
      <c r="A1094" s="199" t="s">
        <v>336</v>
      </c>
      <c r="B1094" s="200"/>
      <c r="C1094" s="19">
        <v>25.3</v>
      </c>
      <c r="D1094" s="20">
        <v>17.690000000000001</v>
      </c>
      <c r="E1094" s="59"/>
      <c r="F1094" s="59"/>
    </row>
    <row r="1095" spans="1:6">
      <c r="A1095" s="199" t="s">
        <v>81</v>
      </c>
      <c r="B1095" s="200"/>
      <c r="C1095" s="19">
        <v>6.15</v>
      </c>
      <c r="D1095" s="20">
        <v>6.15</v>
      </c>
      <c r="E1095" s="59"/>
      <c r="F1095" s="59"/>
    </row>
    <row r="1096" spans="1:6">
      <c r="A1096" s="199" t="s">
        <v>254</v>
      </c>
      <c r="B1096" s="200"/>
      <c r="C1096" s="19">
        <v>7.69</v>
      </c>
      <c r="D1096" s="20">
        <v>7.69</v>
      </c>
      <c r="E1096" s="59"/>
      <c r="F1096" s="59"/>
    </row>
    <row r="1097" spans="1:6">
      <c r="A1097" s="199" t="s">
        <v>14</v>
      </c>
      <c r="B1097" s="200"/>
      <c r="C1097" s="19">
        <v>3.08</v>
      </c>
      <c r="D1097" s="20">
        <v>3.08</v>
      </c>
      <c r="E1097" s="59"/>
      <c r="F1097" s="59"/>
    </row>
    <row r="1098" spans="1:6">
      <c r="A1098" s="199" t="s">
        <v>948</v>
      </c>
      <c r="B1098" s="200"/>
      <c r="C1098" s="19">
        <v>3.08</v>
      </c>
      <c r="D1098" s="20">
        <v>3.08</v>
      </c>
      <c r="E1098" s="59"/>
      <c r="F1098" s="59"/>
    </row>
    <row r="1099" spans="1:6">
      <c r="A1099" s="199" t="s">
        <v>926</v>
      </c>
      <c r="B1099" s="200"/>
      <c r="C1099" s="19">
        <v>3.08</v>
      </c>
      <c r="D1099" s="20">
        <v>3.08</v>
      </c>
      <c r="E1099" s="59"/>
      <c r="F1099" s="59"/>
    </row>
    <row r="1100" spans="1:6">
      <c r="A1100" s="223" t="s">
        <v>955</v>
      </c>
      <c r="B1100" s="224"/>
      <c r="C1100" s="19">
        <v>0</v>
      </c>
      <c r="D1100" s="20">
        <v>76.92</v>
      </c>
      <c r="E1100" s="59"/>
      <c r="F1100" s="59"/>
    </row>
    <row r="1101" spans="1:6">
      <c r="A1101" s="199" t="s">
        <v>956</v>
      </c>
      <c r="B1101" s="200"/>
      <c r="C1101" s="19">
        <v>0</v>
      </c>
      <c r="D1101" s="20">
        <v>23.08</v>
      </c>
      <c r="E1101" s="59"/>
      <c r="F1101" s="59"/>
    </row>
    <row r="1102" spans="1:6">
      <c r="A1102" s="199" t="s">
        <v>957</v>
      </c>
      <c r="B1102" s="200"/>
      <c r="C1102" s="19">
        <v>0</v>
      </c>
      <c r="D1102" s="20">
        <v>23.08</v>
      </c>
      <c r="E1102" s="59"/>
      <c r="F1102" s="59"/>
    </row>
    <row r="1103" spans="1:6">
      <c r="A1103" s="199" t="s">
        <v>958</v>
      </c>
      <c r="B1103" s="200"/>
      <c r="C1103" s="19">
        <v>0</v>
      </c>
      <c r="D1103" s="20">
        <v>23.08</v>
      </c>
      <c r="E1103" s="59"/>
      <c r="F1103" s="59"/>
    </row>
    <row r="1104" spans="1:6">
      <c r="A1104" s="199" t="s">
        <v>959</v>
      </c>
      <c r="B1104" s="200"/>
      <c r="C1104" s="19">
        <v>0</v>
      </c>
      <c r="D1104" s="20">
        <v>23.08</v>
      </c>
      <c r="E1104" s="59"/>
      <c r="F1104" s="59"/>
    </row>
    <row r="1105" spans="1:6" ht="15.75" thickBot="1">
      <c r="A1105" s="201" t="s">
        <v>960</v>
      </c>
      <c r="B1105" s="202"/>
      <c r="C1105" s="21">
        <v>0</v>
      </c>
      <c r="D1105" s="22">
        <v>23.08</v>
      </c>
      <c r="E1105" s="59"/>
      <c r="F1105" s="59"/>
    </row>
    <row r="1106" spans="1:6" ht="15.75" thickBot="1">
      <c r="A1106" s="203" t="s">
        <v>47</v>
      </c>
      <c r="B1106" s="204"/>
      <c r="C1106" s="23"/>
      <c r="D1106" s="24">
        <v>100</v>
      </c>
      <c r="E1106" s="25"/>
      <c r="F1106" s="25"/>
    </row>
    <row r="1107" spans="1:6">
      <c r="A1107" s="205"/>
      <c r="B1107" s="205"/>
      <c r="C1107" s="26"/>
      <c r="D1107" s="26"/>
      <c r="E1107" s="26"/>
      <c r="F1107" s="26"/>
    </row>
    <row r="1108" spans="1:6" ht="15.75" thickBot="1">
      <c r="A1108" s="206" t="s">
        <v>48</v>
      </c>
      <c r="B1108" s="206"/>
      <c r="C1108" s="206"/>
      <c r="D1108" s="206"/>
      <c r="E1108" s="206"/>
      <c r="F1108" s="206"/>
    </row>
    <row r="1109" spans="1:6">
      <c r="A1109" s="207" t="s">
        <v>49</v>
      </c>
      <c r="B1109" s="208"/>
      <c r="C1109" s="208"/>
      <c r="D1109" s="208"/>
      <c r="E1109" s="209" t="s">
        <v>50</v>
      </c>
      <c r="F1109" s="210"/>
    </row>
    <row r="1110" spans="1:6" ht="51.75" thickBot="1">
      <c r="A1110" s="27" t="s">
        <v>51</v>
      </c>
      <c r="B1110" s="28" t="s">
        <v>52</v>
      </c>
      <c r="C1110" s="28" t="s">
        <v>53</v>
      </c>
      <c r="D1110" s="28" t="s">
        <v>54</v>
      </c>
      <c r="E1110" s="211"/>
      <c r="F1110" s="212"/>
    </row>
    <row r="1111" spans="1:6" ht="15.75" thickBot="1">
      <c r="A1111" s="29" t="s">
        <v>961</v>
      </c>
      <c r="B1111" s="30" t="s">
        <v>962</v>
      </c>
      <c r="C1111" s="30" t="s">
        <v>963</v>
      </c>
      <c r="D1111" s="30" t="s">
        <v>964</v>
      </c>
      <c r="E1111" s="213">
        <v>9.11</v>
      </c>
      <c r="F1111" s="214"/>
    </row>
    <row r="1112" spans="1:6">
      <c r="A1112" s="58"/>
      <c r="B1112" s="58"/>
      <c r="C1112" s="26"/>
      <c r="D1112" s="26"/>
      <c r="E1112" s="26"/>
      <c r="F1112" s="26"/>
    </row>
    <row r="1113" spans="1:6">
      <c r="A1113" s="205" t="s">
        <v>59</v>
      </c>
      <c r="B1113" s="205"/>
      <c r="C1113" s="205"/>
      <c r="D1113" s="205"/>
      <c r="E1113" s="205"/>
      <c r="F1113" s="205"/>
    </row>
    <row r="1114" spans="1:6" ht="126" customHeight="1">
      <c r="A1114" s="215" t="s">
        <v>965</v>
      </c>
      <c r="B1114" s="215"/>
      <c r="C1114" s="215"/>
      <c r="D1114" s="215"/>
      <c r="E1114" s="215"/>
      <c r="F1114" s="215"/>
    </row>
    <row r="1115" spans="1:6">
      <c r="A1115" s="216" t="s">
        <v>61</v>
      </c>
      <c r="B1115" s="216"/>
      <c r="C1115" s="59" t="s">
        <v>966</v>
      </c>
      <c r="D1115" s="59"/>
      <c r="E1115" s="59"/>
      <c r="F1115" s="59"/>
    </row>
    <row r="1116" spans="1:6">
      <c r="A1116" s="59"/>
      <c r="B1116" s="59"/>
      <c r="C1116" s="59"/>
      <c r="D1116" s="59"/>
      <c r="E1116" s="59"/>
      <c r="F1116" s="59"/>
    </row>
    <row r="1117" spans="1:6" s="95" customFormat="1"/>
    <row r="1118" spans="1:6" s="95" customFormat="1"/>
    <row r="1119" spans="1:6" s="95" customFormat="1"/>
    <row r="1120" spans="1:6" s="95" customFormat="1"/>
    <row r="1121" spans="1:6" s="95" customFormat="1"/>
    <row r="1122" spans="1:6">
      <c r="A1122" s="59"/>
      <c r="B1122" s="59"/>
      <c r="C1122" s="59"/>
      <c r="D1122" s="59"/>
      <c r="E1122" s="59"/>
      <c r="F1122" s="59"/>
    </row>
    <row r="1123" spans="1:6">
      <c r="A1123" s="59"/>
      <c r="B1123" s="59"/>
      <c r="C1123" s="59"/>
      <c r="D1123" s="59"/>
      <c r="E1123" s="59"/>
      <c r="F1123" s="59"/>
    </row>
    <row r="1124" spans="1:6">
      <c r="A1124" s="197" t="s">
        <v>33</v>
      </c>
      <c r="B1124" s="197"/>
      <c r="C1124" s="189" t="s">
        <v>20</v>
      </c>
      <c r="D1124" s="189"/>
      <c r="E1124" s="189"/>
      <c r="F1124" s="189"/>
    </row>
    <row r="1125" spans="1:6">
      <c r="A1125" s="198" t="s">
        <v>34</v>
      </c>
      <c r="B1125" s="198"/>
      <c r="C1125" s="189" t="s">
        <v>18</v>
      </c>
      <c r="D1125" s="189"/>
      <c r="E1125" s="189"/>
      <c r="F1125" s="189"/>
    </row>
    <row r="1126" spans="1:6">
      <c r="A1126" s="197" t="s">
        <v>35</v>
      </c>
      <c r="B1126" s="197"/>
      <c r="C1126" s="189" t="s">
        <v>20</v>
      </c>
      <c r="D1126" s="189"/>
      <c r="E1126" s="189"/>
      <c r="F1126" s="189"/>
    </row>
    <row r="1127" spans="1:6" ht="15.75" thickBot="1">
      <c r="A1127" s="188" t="s">
        <v>36</v>
      </c>
      <c r="B1127" s="188"/>
      <c r="C1127" s="189" t="s">
        <v>37</v>
      </c>
      <c r="D1127" s="189"/>
      <c r="E1127" s="189"/>
      <c r="F1127" s="189"/>
    </row>
    <row r="1128" spans="1:6">
      <c r="A1128" s="116" t="s">
        <v>38</v>
      </c>
      <c r="B1128" s="133"/>
      <c r="C1128" s="192" t="s">
        <v>39</v>
      </c>
      <c r="D1128" s="193"/>
      <c r="E1128" s="12"/>
      <c r="F1128" s="12"/>
    </row>
    <row r="1129" spans="1:6">
      <c r="A1129" s="190"/>
      <c r="B1129" s="191"/>
      <c r="C1129" s="191" t="s">
        <v>40</v>
      </c>
      <c r="D1129" s="194"/>
      <c r="E1129" s="13"/>
      <c r="F1129" s="13"/>
    </row>
    <row r="1130" spans="1:6">
      <c r="A1130" s="190"/>
      <c r="B1130" s="191"/>
      <c r="C1130" s="14" t="s">
        <v>41</v>
      </c>
      <c r="D1130" s="15" t="s">
        <v>42</v>
      </c>
      <c r="E1130" s="12"/>
      <c r="F1130" s="12"/>
    </row>
    <row r="1131" spans="1:6">
      <c r="A1131" s="217" t="s">
        <v>43</v>
      </c>
      <c r="B1131" s="218"/>
      <c r="C1131" s="16">
        <v>109</v>
      </c>
      <c r="D1131" s="17">
        <v>100</v>
      </c>
      <c r="E1131" s="18"/>
      <c r="F1131" s="18"/>
    </row>
    <row r="1132" spans="1:6">
      <c r="A1132" s="199" t="s">
        <v>44</v>
      </c>
      <c r="B1132" s="200"/>
      <c r="C1132" s="19">
        <v>106.5</v>
      </c>
      <c r="D1132" s="20">
        <v>100</v>
      </c>
    </row>
    <row r="1133" spans="1:6">
      <c r="A1133" s="199" t="s">
        <v>45</v>
      </c>
      <c r="B1133" s="200"/>
      <c r="C1133" s="19">
        <v>104.5</v>
      </c>
      <c r="D1133" s="20">
        <v>100</v>
      </c>
    </row>
    <row r="1134" spans="1:6" ht="15.75" thickBot="1">
      <c r="A1134" s="201" t="s">
        <v>46</v>
      </c>
      <c r="B1134" s="202"/>
      <c r="C1134" s="21">
        <v>108</v>
      </c>
      <c r="D1134" s="22">
        <v>100</v>
      </c>
    </row>
    <row r="1135" spans="1:6" ht="15.75" thickBot="1">
      <c r="A1135" s="203" t="s">
        <v>47</v>
      </c>
      <c r="B1135" s="204"/>
      <c r="C1135" s="23"/>
      <c r="D1135" s="24">
        <v>100</v>
      </c>
      <c r="E1135" s="25"/>
      <c r="F1135" s="25"/>
    </row>
    <row r="1136" spans="1:6">
      <c r="A1136" s="205"/>
      <c r="B1136" s="205"/>
      <c r="C1136" s="26"/>
      <c r="D1136" s="26"/>
      <c r="E1136" s="26"/>
      <c r="F1136" s="26"/>
    </row>
    <row r="1137" spans="1:6" ht="15.75" thickBot="1">
      <c r="A1137" s="206" t="s">
        <v>48</v>
      </c>
      <c r="B1137" s="206"/>
      <c r="C1137" s="206"/>
      <c r="D1137" s="206"/>
      <c r="E1137" s="206"/>
      <c r="F1137" s="206"/>
    </row>
    <row r="1138" spans="1:6">
      <c r="A1138" s="207" t="s">
        <v>49</v>
      </c>
      <c r="B1138" s="208"/>
      <c r="C1138" s="208"/>
      <c r="D1138" s="208"/>
      <c r="E1138" s="209" t="s">
        <v>50</v>
      </c>
      <c r="F1138" s="210"/>
    </row>
    <row r="1139" spans="1:6" ht="51.75" thickBot="1">
      <c r="A1139" s="27" t="s">
        <v>51</v>
      </c>
      <c r="B1139" s="28" t="s">
        <v>52</v>
      </c>
      <c r="C1139" s="28" t="s">
        <v>53</v>
      </c>
      <c r="D1139" s="28" t="s">
        <v>54</v>
      </c>
      <c r="E1139" s="211"/>
      <c r="F1139" s="212"/>
    </row>
    <row r="1140" spans="1:6" ht="15.75" thickBot="1">
      <c r="A1140" s="29" t="s">
        <v>55</v>
      </c>
      <c r="B1140" s="30" t="s">
        <v>56</v>
      </c>
      <c r="C1140" s="30" t="s">
        <v>57</v>
      </c>
      <c r="D1140" s="30" t="s">
        <v>58</v>
      </c>
      <c r="E1140" s="213">
        <v>2.8</v>
      </c>
      <c r="F1140" s="214"/>
    </row>
    <row r="1141" spans="1:6">
      <c r="A1141" s="31"/>
      <c r="B1141" s="31"/>
      <c r="C1141" s="26"/>
      <c r="D1141" s="26"/>
      <c r="E1141" s="26"/>
      <c r="F1141" s="26"/>
    </row>
    <row r="1142" spans="1:6">
      <c r="A1142" s="205" t="s">
        <v>59</v>
      </c>
      <c r="B1142" s="205"/>
      <c r="C1142" s="205"/>
      <c r="D1142" s="205"/>
      <c r="E1142" s="205"/>
      <c r="F1142" s="205"/>
    </row>
    <row r="1143" spans="1:6" ht="30.75" customHeight="1">
      <c r="A1143" s="215" t="s">
        <v>60</v>
      </c>
      <c r="B1143" s="215"/>
      <c r="C1143" s="215"/>
      <c r="D1143" s="215"/>
      <c r="E1143" s="215"/>
      <c r="F1143" s="215"/>
    </row>
    <row r="1144" spans="1:6">
      <c r="A1144" s="216" t="s">
        <v>61</v>
      </c>
      <c r="B1144" s="216"/>
      <c r="C1144" t="s">
        <v>62</v>
      </c>
    </row>
    <row r="1146" spans="1:6" s="95" customFormat="1"/>
    <row r="1147" spans="1:6" s="95" customFormat="1"/>
    <row r="1148" spans="1:6" s="95" customFormat="1"/>
    <row r="1149" spans="1:6" s="95" customFormat="1"/>
    <row r="1150" spans="1:6" s="95" customFormat="1"/>
    <row r="1151" spans="1:6" s="95" customFormat="1"/>
    <row r="1152" spans="1:6" s="95" customFormat="1"/>
    <row r="1153" s="95" customFormat="1"/>
    <row r="1154" s="95" customFormat="1"/>
    <row r="1155" s="95" customFormat="1"/>
    <row r="1156" s="95" customFormat="1"/>
    <row r="1157" s="95" customFormat="1"/>
    <row r="1158" s="95" customFormat="1"/>
    <row r="1159" s="95" customFormat="1"/>
    <row r="1160" s="95" customFormat="1"/>
    <row r="1161" s="95" customFormat="1"/>
    <row r="1162" s="95" customFormat="1"/>
    <row r="1163" s="95" customFormat="1"/>
    <row r="1164" s="95" customFormat="1"/>
    <row r="1165" s="95" customFormat="1"/>
    <row r="1166" s="95" customFormat="1"/>
    <row r="1167" s="95" customFormat="1"/>
    <row r="1168" ht="14.25" customHeight="1"/>
    <row r="1169" spans="1:6">
      <c r="A1169" s="205"/>
      <c r="B1169" s="205"/>
      <c r="C1169" s="26"/>
      <c r="D1169" s="26"/>
      <c r="E1169" s="26"/>
      <c r="F1169" s="26"/>
    </row>
    <row r="1170" spans="1:6">
      <c r="A1170" s="197" t="s">
        <v>33</v>
      </c>
      <c r="B1170" s="197"/>
      <c r="C1170" s="189" t="s">
        <v>1051</v>
      </c>
      <c r="D1170" s="189"/>
      <c r="E1170" s="189"/>
      <c r="F1170" s="189"/>
    </row>
    <row r="1171" spans="1:6">
      <c r="A1171" s="198" t="s">
        <v>34</v>
      </c>
      <c r="B1171" s="198"/>
      <c r="C1171" s="189" t="s">
        <v>1050</v>
      </c>
      <c r="D1171" s="189"/>
      <c r="E1171" s="189"/>
      <c r="F1171" s="189"/>
    </row>
    <row r="1172" spans="1:6">
      <c r="A1172" s="197" t="s">
        <v>35</v>
      </c>
      <c r="B1172" s="197"/>
      <c r="C1172" s="189" t="s">
        <v>1051</v>
      </c>
      <c r="D1172" s="189"/>
      <c r="E1172" s="189"/>
      <c r="F1172" s="189"/>
    </row>
    <row r="1173" spans="1:6" ht="15.75" thickBot="1">
      <c r="A1173" s="188" t="s">
        <v>36</v>
      </c>
      <c r="B1173" s="188"/>
      <c r="C1173" s="189" t="s">
        <v>37</v>
      </c>
      <c r="D1173" s="189"/>
      <c r="E1173" s="189"/>
      <c r="F1173" s="189"/>
    </row>
    <row r="1174" spans="1:6">
      <c r="A1174" s="116" t="s">
        <v>38</v>
      </c>
      <c r="B1174" s="133"/>
      <c r="C1174" s="192" t="s">
        <v>39</v>
      </c>
      <c r="D1174" s="193"/>
      <c r="E1174" s="12"/>
      <c r="F1174" s="12"/>
    </row>
    <row r="1175" spans="1:6">
      <c r="A1175" s="190"/>
      <c r="B1175" s="191"/>
      <c r="C1175" s="191" t="s">
        <v>40</v>
      </c>
      <c r="D1175" s="194"/>
      <c r="E1175" s="13"/>
      <c r="F1175" s="13"/>
    </row>
    <row r="1176" spans="1:6">
      <c r="A1176" s="190"/>
      <c r="B1176" s="191"/>
      <c r="C1176" s="14" t="s">
        <v>41</v>
      </c>
      <c r="D1176" s="60" t="s">
        <v>42</v>
      </c>
      <c r="E1176" s="12"/>
      <c r="F1176" s="12"/>
    </row>
    <row r="1177" spans="1:6">
      <c r="A1177" s="217" t="s">
        <v>135</v>
      </c>
      <c r="B1177" s="218"/>
      <c r="C1177" s="16">
        <v>14</v>
      </c>
      <c r="D1177" s="17">
        <v>11.2</v>
      </c>
      <c r="E1177" s="18"/>
      <c r="F1177" s="18"/>
    </row>
    <row r="1178" spans="1:6">
      <c r="A1178" s="199" t="s">
        <v>484</v>
      </c>
      <c r="B1178" s="200"/>
      <c r="C1178" s="19">
        <v>11.2</v>
      </c>
      <c r="D1178" s="20">
        <v>11.2</v>
      </c>
      <c r="E1178" s="59"/>
      <c r="F1178" s="59"/>
    </row>
    <row r="1179" spans="1:6">
      <c r="A1179" s="199" t="s">
        <v>190</v>
      </c>
      <c r="B1179" s="200"/>
      <c r="C1179" s="19">
        <v>14</v>
      </c>
      <c r="D1179" s="20">
        <v>9.8000000000000007</v>
      </c>
      <c r="E1179" s="59"/>
      <c r="F1179" s="59"/>
    </row>
    <row r="1180" spans="1:6">
      <c r="A1180" s="199" t="s">
        <v>203</v>
      </c>
      <c r="B1180" s="200"/>
      <c r="C1180" s="19">
        <v>9.8000000000000007</v>
      </c>
      <c r="D1180" s="20">
        <v>9.8000000000000007</v>
      </c>
      <c r="E1180" s="59"/>
      <c r="F1180" s="59"/>
    </row>
    <row r="1181" spans="1:6">
      <c r="A1181" s="199" t="s">
        <v>188</v>
      </c>
      <c r="B1181" s="200"/>
      <c r="C1181" s="19">
        <v>20</v>
      </c>
      <c r="D1181" s="20">
        <v>16</v>
      </c>
      <c r="E1181" s="59"/>
      <c r="F1181" s="59"/>
    </row>
    <row r="1182" spans="1:6">
      <c r="A1182" s="199" t="s">
        <v>153</v>
      </c>
      <c r="B1182" s="200"/>
      <c r="C1182" s="19">
        <v>6</v>
      </c>
      <c r="D1182" s="20">
        <v>4.8</v>
      </c>
      <c r="E1182" s="59"/>
      <c r="F1182" s="59"/>
    </row>
    <row r="1183" spans="1:6">
      <c r="A1183" s="199" t="s">
        <v>175</v>
      </c>
      <c r="B1183" s="200"/>
      <c r="C1183" s="19">
        <v>4.8</v>
      </c>
      <c r="D1183" s="20">
        <v>4.8</v>
      </c>
      <c r="E1183" s="59"/>
      <c r="F1183" s="59"/>
    </row>
    <row r="1184" spans="1:6">
      <c r="A1184" s="199" t="s">
        <v>157</v>
      </c>
      <c r="B1184" s="200"/>
      <c r="C1184" s="19">
        <v>4</v>
      </c>
      <c r="D1184" s="20">
        <v>3.2</v>
      </c>
      <c r="E1184" s="59"/>
      <c r="F1184" s="59"/>
    </row>
    <row r="1185" spans="1:6">
      <c r="A1185" s="199" t="s">
        <v>176</v>
      </c>
      <c r="B1185" s="200"/>
      <c r="C1185" s="19">
        <v>3.2</v>
      </c>
      <c r="D1185" s="20">
        <v>3.2</v>
      </c>
      <c r="E1185" s="59"/>
      <c r="F1185" s="59"/>
    </row>
    <row r="1186" spans="1:6">
      <c r="A1186" s="199" t="s">
        <v>101</v>
      </c>
      <c r="B1186" s="200"/>
      <c r="C1186" s="19">
        <v>0.2</v>
      </c>
      <c r="D1186" s="20">
        <v>0.2</v>
      </c>
      <c r="E1186" s="59"/>
      <c r="F1186" s="59"/>
    </row>
    <row r="1187" spans="1:6">
      <c r="A1187" s="199" t="s">
        <v>159</v>
      </c>
      <c r="B1187" s="200"/>
      <c r="C1187" s="19">
        <v>4</v>
      </c>
      <c r="D1187" s="20">
        <v>4</v>
      </c>
      <c r="E1187" s="59"/>
      <c r="F1187" s="59"/>
    </row>
    <row r="1188" spans="1:6" ht="15.75" thickBot="1">
      <c r="A1188" s="201" t="s">
        <v>178</v>
      </c>
      <c r="B1188" s="202"/>
      <c r="C1188" s="21">
        <v>0</v>
      </c>
      <c r="D1188" s="22">
        <v>120</v>
      </c>
      <c r="E1188" s="59"/>
      <c r="F1188" s="59"/>
    </row>
    <row r="1189" spans="1:6" ht="15.75" thickBot="1">
      <c r="A1189" s="203" t="s">
        <v>47</v>
      </c>
      <c r="B1189" s="204"/>
      <c r="C1189" s="23"/>
      <c r="D1189" s="24">
        <v>100</v>
      </c>
      <c r="E1189" s="25"/>
      <c r="F1189" s="25"/>
    </row>
    <row r="1190" spans="1:6">
      <c r="A1190" s="205"/>
      <c r="B1190" s="205"/>
      <c r="C1190" s="26"/>
      <c r="D1190" s="26"/>
      <c r="E1190" s="26"/>
      <c r="F1190" s="26"/>
    </row>
    <row r="1191" spans="1:6" ht="15.75" thickBot="1">
      <c r="A1191" s="206" t="s">
        <v>48</v>
      </c>
      <c r="B1191" s="206"/>
      <c r="C1191" s="206"/>
      <c r="D1191" s="206"/>
      <c r="E1191" s="206"/>
      <c r="F1191" s="206"/>
    </row>
    <row r="1192" spans="1:6">
      <c r="A1192" s="207" t="s">
        <v>49</v>
      </c>
      <c r="B1192" s="208"/>
      <c r="C1192" s="208"/>
      <c r="D1192" s="208"/>
      <c r="E1192" s="209" t="s">
        <v>50</v>
      </c>
      <c r="F1192" s="210"/>
    </row>
    <row r="1193" spans="1:6" ht="51.75" thickBot="1">
      <c r="A1193" s="27" t="s">
        <v>51</v>
      </c>
      <c r="B1193" s="28" t="s">
        <v>52</v>
      </c>
      <c r="C1193" s="28" t="s">
        <v>53</v>
      </c>
      <c r="D1193" s="28" t="s">
        <v>54</v>
      </c>
      <c r="E1193" s="211"/>
      <c r="F1193" s="212"/>
    </row>
    <row r="1194" spans="1:6" ht="15.75" thickBot="1">
      <c r="A1194" s="29" t="s">
        <v>1055</v>
      </c>
      <c r="B1194" s="30" t="s">
        <v>1056</v>
      </c>
      <c r="C1194" s="30" t="s">
        <v>183</v>
      </c>
      <c r="D1194" s="30" t="s">
        <v>1057</v>
      </c>
      <c r="E1194" s="213">
        <v>4.99</v>
      </c>
      <c r="F1194" s="214"/>
    </row>
    <row r="1195" spans="1:6">
      <c r="A1195" s="58"/>
      <c r="B1195" s="58"/>
      <c r="C1195" s="26"/>
      <c r="D1195" s="26"/>
      <c r="E1195" s="26"/>
      <c r="F1195" s="26"/>
    </row>
    <row r="1196" spans="1:6">
      <c r="A1196" s="205" t="s">
        <v>59</v>
      </c>
      <c r="B1196" s="205"/>
      <c r="C1196" s="205"/>
      <c r="D1196" s="205"/>
      <c r="E1196" s="205"/>
      <c r="F1196" s="205"/>
    </row>
    <row r="1197" spans="1:6" ht="149.25" customHeight="1">
      <c r="A1197" s="215" t="s">
        <v>1058</v>
      </c>
      <c r="B1197" s="215"/>
      <c r="C1197" s="215"/>
      <c r="D1197" s="215"/>
      <c r="E1197" s="215"/>
      <c r="F1197" s="215"/>
    </row>
    <row r="1198" spans="1:6">
      <c r="A1198" s="216" t="s">
        <v>61</v>
      </c>
      <c r="B1198" s="216"/>
      <c r="C1198" s="59" t="s">
        <v>94</v>
      </c>
      <c r="D1198" s="59"/>
      <c r="E1198" s="59"/>
      <c r="F1198" s="59"/>
    </row>
    <row r="1199" spans="1:6">
      <c r="A1199" s="59"/>
      <c r="B1199" s="59"/>
      <c r="C1199" s="59"/>
      <c r="D1199" s="59"/>
      <c r="E1199" s="59"/>
      <c r="F1199" s="59"/>
    </row>
    <row r="1200" spans="1:6" s="95" customFormat="1"/>
    <row r="1201" spans="1:6" s="95" customFormat="1"/>
    <row r="1202" spans="1:6" s="95" customFormat="1"/>
    <row r="1203" spans="1:6" s="95" customFormat="1"/>
    <row r="1204" spans="1:6" s="95" customFormat="1"/>
    <row r="1205" spans="1:6" s="95" customFormat="1"/>
    <row r="1206" spans="1:6">
      <c r="A1206" s="59"/>
      <c r="B1206" s="59"/>
      <c r="C1206" s="59"/>
      <c r="D1206" s="59"/>
      <c r="E1206" s="59"/>
      <c r="F1206" s="59"/>
    </row>
    <row r="1207" spans="1:6">
      <c r="A1207" s="205"/>
      <c r="B1207" s="205"/>
      <c r="C1207" s="26"/>
      <c r="D1207" s="26"/>
      <c r="E1207" s="26"/>
      <c r="F1207" s="26"/>
    </row>
    <row r="1208" spans="1:6">
      <c r="A1208" s="197" t="s">
        <v>33</v>
      </c>
      <c r="B1208" s="197"/>
      <c r="C1208" s="189" t="s">
        <v>486</v>
      </c>
      <c r="D1208" s="189"/>
      <c r="E1208" s="189"/>
      <c r="F1208" s="189"/>
    </row>
    <row r="1209" spans="1:6">
      <c r="A1209" s="198" t="s">
        <v>34</v>
      </c>
      <c r="B1209" s="198"/>
      <c r="C1209" s="189" t="s">
        <v>487</v>
      </c>
      <c r="D1209" s="189"/>
      <c r="E1209" s="189"/>
      <c r="F1209" s="189"/>
    </row>
    <row r="1210" spans="1:6">
      <c r="A1210" s="197" t="s">
        <v>35</v>
      </c>
      <c r="B1210" s="197"/>
      <c r="C1210" s="189" t="s">
        <v>486</v>
      </c>
      <c r="D1210" s="189"/>
      <c r="E1210" s="189"/>
      <c r="F1210" s="189"/>
    </row>
    <row r="1211" spans="1:6" ht="15.75" thickBot="1">
      <c r="A1211" s="188" t="s">
        <v>36</v>
      </c>
      <c r="B1211" s="188"/>
      <c r="C1211" s="189" t="s">
        <v>37</v>
      </c>
      <c r="D1211" s="189"/>
      <c r="E1211" s="189"/>
      <c r="F1211" s="189"/>
    </row>
    <row r="1212" spans="1:6">
      <c r="A1212" s="116" t="s">
        <v>38</v>
      </c>
      <c r="B1212" s="133"/>
      <c r="C1212" s="192" t="s">
        <v>39</v>
      </c>
      <c r="D1212" s="193"/>
      <c r="E1212" s="12"/>
      <c r="F1212" s="12"/>
    </row>
    <row r="1213" spans="1:6">
      <c r="A1213" s="190"/>
      <c r="B1213" s="191"/>
      <c r="C1213" s="191" t="s">
        <v>40</v>
      </c>
      <c r="D1213" s="194"/>
      <c r="E1213" s="13"/>
      <c r="F1213" s="13"/>
    </row>
    <row r="1214" spans="1:6">
      <c r="A1214" s="190"/>
      <c r="B1214" s="191"/>
      <c r="C1214" s="14" t="s">
        <v>41</v>
      </c>
      <c r="D1214" s="15" t="s">
        <v>42</v>
      </c>
      <c r="E1214" s="12"/>
      <c r="F1214" s="12"/>
    </row>
    <row r="1215" spans="1:6">
      <c r="A1215" s="217" t="s">
        <v>485</v>
      </c>
      <c r="B1215" s="218"/>
      <c r="C1215" s="16">
        <v>4</v>
      </c>
      <c r="D1215" s="17">
        <v>4</v>
      </c>
      <c r="E1215" s="18"/>
      <c r="F1215" s="18"/>
    </row>
    <row r="1216" spans="1:6">
      <c r="A1216" s="199" t="s">
        <v>135</v>
      </c>
      <c r="B1216" s="200"/>
      <c r="C1216" s="19">
        <v>14</v>
      </c>
      <c r="D1216" s="20">
        <v>11.2</v>
      </c>
      <c r="E1216" s="32"/>
      <c r="F1216" s="32"/>
    </row>
    <row r="1217" spans="1:6">
      <c r="A1217" s="199" t="s">
        <v>484</v>
      </c>
      <c r="B1217" s="200"/>
      <c r="C1217" s="19">
        <v>11.2</v>
      </c>
      <c r="D1217" s="20">
        <v>11.2</v>
      </c>
      <c r="E1217" s="32"/>
      <c r="F1217" s="32"/>
    </row>
    <row r="1218" spans="1:6">
      <c r="A1218" s="199" t="s">
        <v>188</v>
      </c>
      <c r="B1218" s="200"/>
      <c r="C1218" s="19">
        <v>18</v>
      </c>
      <c r="D1218" s="20">
        <v>14.4</v>
      </c>
      <c r="E1218" s="32"/>
      <c r="F1218" s="32"/>
    </row>
    <row r="1219" spans="1:6">
      <c r="A1219" s="199" t="s">
        <v>153</v>
      </c>
      <c r="B1219" s="200"/>
      <c r="C1219" s="19">
        <v>6</v>
      </c>
      <c r="D1219" s="20">
        <v>4.8</v>
      </c>
      <c r="E1219" s="32"/>
      <c r="F1219" s="32"/>
    </row>
    <row r="1220" spans="1:6">
      <c r="A1220" s="199" t="s">
        <v>175</v>
      </c>
      <c r="B1220" s="200"/>
      <c r="C1220" s="19">
        <v>4.8</v>
      </c>
      <c r="D1220" s="20">
        <v>4.8</v>
      </c>
      <c r="E1220" s="32"/>
      <c r="F1220" s="32"/>
    </row>
    <row r="1221" spans="1:6">
      <c r="A1221" s="199" t="s">
        <v>190</v>
      </c>
      <c r="B1221" s="200"/>
      <c r="C1221" s="19">
        <v>14</v>
      </c>
      <c r="D1221" s="20">
        <v>9.8000000000000007</v>
      </c>
      <c r="E1221" s="32"/>
      <c r="F1221" s="32"/>
    </row>
    <row r="1222" spans="1:6">
      <c r="A1222" s="199" t="s">
        <v>203</v>
      </c>
      <c r="B1222" s="200"/>
      <c r="C1222" s="19">
        <v>9.8000000000000007</v>
      </c>
      <c r="D1222" s="20">
        <v>9.8000000000000007</v>
      </c>
      <c r="E1222" s="32"/>
      <c r="F1222" s="32"/>
    </row>
    <row r="1223" spans="1:6">
      <c r="A1223" s="199" t="s">
        <v>157</v>
      </c>
      <c r="B1223" s="200"/>
      <c r="C1223" s="19">
        <v>4</v>
      </c>
      <c r="D1223" s="20">
        <v>3.2</v>
      </c>
      <c r="E1223" s="32"/>
      <c r="F1223" s="32"/>
    </row>
    <row r="1224" spans="1:6">
      <c r="A1224" s="199" t="s">
        <v>176</v>
      </c>
      <c r="B1224" s="200"/>
      <c r="C1224" s="19">
        <v>3.2</v>
      </c>
      <c r="D1224" s="20">
        <v>3.2</v>
      </c>
      <c r="E1224" s="32"/>
      <c r="F1224" s="32"/>
    </row>
    <row r="1225" spans="1:6">
      <c r="A1225" s="199" t="s">
        <v>102</v>
      </c>
      <c r="B1225" s="200"/>
      <c r="C1225" s="19">
        <v>0.4</v>
      </c>
      <c r="D1225" s="20">
        <v>0.4</v>
      </c>
      <c r="E1225" s="32"/>
      <c r="F1225" s="32"/>
    </row>
    <row r="1226" spans="1:6">
      <c r="A1226" s="199" t="s">
        <v>159</v>
      </c>
      <c r="B1226" s="200"/>
      <c r="C1226" s="19">
        <v>4</v>
      </c>
      <c r="D1226" s="20">
        <v>4</v>
      </c>
      <c r="E1226" s="32"/>
      <c r="F1226" s="32"/>
    </row>
    <row r="1227" spans="1:6">
      <c r="A1227" s="199" t="s">
        <v>104</v>
      </c>
      <c r="B1227" s="200"/>
      <c r="C1227" s="19">
        <v>120</v>
      </c>
      <c r="D1227" s="20">
        <v>120</v>
      </c>
      <c r="E1227" s="32"/>
      <c r="F1227" s="32"/>
    </row>
    <row r="1228" spans="1:6" ht="15.75" thickBot="1">
      <c r="A1228" s="201" t="s">
        <v>101</v>
      </c>
      <c r="B1228" s="202"/>
      <c r="C1228" s="21">
        <v>0.35</v>
      </c>
      <c r="D1228" s="22">
        <v>0.35</v>
      </c>
      <c r="E1228" s="32"/>
      <c r="F1228" s="32"/>
    </row>
    <row r="1229" spans="1:6" ht="15.75" thickBot="1">
      <c r="A1229" s="203" t="s">
        <v>47</v>
      </c>
      <c r="B1229" s="204"/>
      <c r="C1229" s="23"/>
      <c r="D1229" s="24">
        <v>100</v>
      </c>
      <c r="E1229" s="25"/>
      <c r="F1229" s="25"/>
    </row>
    <row r="1230" spans="1:6">
      <c r="A1230" s="205"/>
      <c r="B1230" s="205"/>
      <c r="C1230" s="26"/>
      <c r="D1230" s="26"/>
      <c r="E1230" s="26"/>
      <c r="F1230" s="26"/>
    </row>
    <row r="1231" spans="1:6" ht="15.75" thickBot="1">
      <c r="A1231" s="206" t="s">
        <v>48</v>
      </c>
      <c r="B1231" s="206"/>
      <c r="C1231" s="206"/>
      <c r="D1231" s="206"/>
      <c r="E1231" s="206"/>
      <c r="F1231" s="206"/>
    </row>
    <row r="1232" spans="1:6">
      <c r="A1232" s="207" t="s">
        <v>49</v>
      </c>
      <c r="B1232" s="208"/>
      <c r="C1232" s="208"/>
      <c r="D1232" s="208"/>
      <c r="E1232" s="209" t="s">
        <v>50</v>
      </c>
      <c r="F1232" s="210"/>
    </row>
    <row r="1233" spans="1:6" ht="51.75" thickBot="1">
      <c r="A1233" s="27" t="s">
        <v>51</v>
      </c>
      <c r="B1233" s="28" t="s">
        <v>52</v>
      </c>
      <c r="C1233" s="28" t="s">
        <v>53</v>
      </c>
      <c r="D1233" s="28" t="s">
        <v>54</v>
      </c>
      <c r="E1233" s="211"/>
      <c r="F1233" s="212"/>
    </row>
    <row r="1234" spans="1:6" ht="15.75" thickBot="1">
      <c r="A1234" s="29" t="s">
        <v>483</v>
      </c>
      <c r="B1234" s="30" t="s">
        <v>482</v>
      </c>
      <c r="C1234" s="30" t="s">
        <v>481</v>
      </c>
      <c r="D1234" s="30" t="s">
        <v>480</v>
      </c>
      <c r="E1234" s="213">
        <v>4.74</v>
      </c>
      <c r="F1234" s="214"/>
    </row>
    <row r="1235" spans="1:6">
      <c r="A1235" s="31"/>
      <c r="B1235" s="31"/>
      <c r="C1235" s="26"/>
      <c r="D1235" s="26"/>
      <c r="E1235" s="26"/>
      <c r="F1235" s="26"/>
    </row>
    <row r="1236" spans="1:6">
      <c r="A1236" s="205" t="s">
        <v>59</v>
      </c>
      <c r="B1236" s="205"/>
      <c r="C1236" s="205"/>
      <c r="D1236" s="205"/>
      <c r="E1236" s="205"/>
      <c r="F1236" s="205"/>
    </row>
    <row r="1237" spans="1:6" ht="138" customHeight="1">
      <c r="A1237" s="215" t="s">
        <v>479</v>
      </c>
      <c r="B1237" s="215"/>
      <c r="C1237" s="215"/>
      <c r="D1237" s="215"/>
      <c r="E1237" s="215"/>
      <c r="F1237" s="215"/>
    </row>
    <row r="1238" spans="1:6">
      <c r="A1238" s="216" t="s">
        <v>61</v>
      </c>
      <c r="B1238" s="216"/>
      <c r="C1238" s="32" t="s">
        <v>94</v>
      </c>
      <c r="D1238" s="32"/>
      <c r="E1238" s="32"/>
      <c r="F1238" s="32"/>
    </row>
    <row r="1239" spans="1:6">
      <c r="A1239" s="32"/>
      <c r="B1239" s="32"/>
      <c r="C1239" s="32"/>
      <c r="D1239" s="32"/>
      <c r="E1239" s="32"/>
      <c r="F1239" s="32"/>
    </row>
    <row r="1240" spans="1:6" s="95" customFormat="1"/>
    <row r="1241" spans="1:6" s="95" customFormat="1"/>
    <row r="1242" spans="1:6" s="95" customFormat="1"/>
    <row r="1243" spans="1:6" s="95" customFormat="1"/>
    <row r="1244" spans="1:6" s="95" customFormat="1"/>
    <row r="1245" spans="1:6">
      <c r="A1245" s="32"/>
      <c r="B1245" s="32"/>
      <c r="C1245" s="32"/>
      <c r="D1245" s="32"/>
      <c r="E1245" s="32"/>
      <c r="F1245" s="32"/>
    </row>
    <row r="1246" spans="1:6">
      <c r="A1246" s="32"/>
      <c r="B1246" s="32"/>
      <c r="C1246" s="32"/>
      <c r="D1246" s="32"/>
      <c r="E1246" s="32"/>
      <c r="F1246" s="32"/>
    </row>
    <row r="1247" spans="1:6">
      <c r="A1247" s="197" t="s">
        <v>33</v>
      </c>
      <c r="B1247" s="197"/>
      <c r="C1247" s="189" t="s">
        <v>24</v>
      </c>
      <c r="D1247" s="189"/>
      <c r="E1247" s="189"/>
      <c r="F1247" s="189"/>
    </row>
    <row r="1248" spans="1:6">
      <c r="A1248" s="198" t="s">
        <v>34</v>
      </c>
      <c r="B1248" s="198"/>
      <c r="C1248" s="189" t="s">
        <v>187</v>
      </c>
      <c r="D1248" s="189"/>
      <c r="E1248" s="189"/>
      <c r="F1248" s="189"/>
    </row>
    <row r="1249" spans="1:6">
      <c r="A1249" s="197" t="s">
        <v>35</v>
      </c>
      <c r="B1249" s="197"/>
      <c r="C1249" s="189" t="s">
        <v>24</v>
      </c>
      <c r="D1249" s="189"/>
      <c r="E1249" s="189"/>
      <c r="F1249" s="189"/>
    </row>
    <row r="1250" spans="1:6" ht="15.75" thickBot="1">
      <c r="A1250" s="188" t="s">
        <v>36</v>
      </c>
      <c r="B1250" s="188"/>
      <c r="C1250" s="189" t="s">
        <v>37</v>
      </c>
      <c r="D1250" s="189"/>
      <c r="E1250" s="189"/>
      <c r="F1250" s="189"/>
    </row>
    <row r="1251" spans="1:6">
      <c r="A1251" s="116" t="s">
        <v>38</v>
      </c>
      <c r="B1251" s="133"/>
      <c r="C1251" s="192" t="s">
        <v>39</v>
      </c>
      <c r="D1251" s="193"/>
      <c r="E1251" s="12"/>
      <c r="F1251" s="12"/>
    </row>
    <row r="1252" spans="1:6">
      <c r="A1252" s="190"/>
      <c r="B1252" s="191"/>
      <c r="C1252" s="191" t="s">
        <v>40</v>
      </c>
      <c r="D1252" s="194"/>
      <c r="E1252" s="13"/>
      <c r="F1252" s="13"/>
    </row>
    <row r="1253" spans="1:6">
      <c r="A1253" s="190"/>
      <c r="B1253" s="191"/>
      <c r="C1253" s="14" t="s">
        <v>41</v>
      </c>
      <c r="D1253" s="15" t="s">
        <v>42</v>
      </c>
      <c r="E1253" s="12"/>
      <c r="F1253" s="12"/>
    </row>
    <row r="1254" spans="1:6">
      <c r="A1254" s="217" t="s">
        <v>188</v>
      </c>
      <c r="B1254" s="218"/>
      <c r="C1254" s="16">
        <v>25</v>
      </c>
      <c r="D1254" s="17">
        <v>20</v>
      </c>
      <c r="E1254" s="18"/>
      <c r="F1254" s="18"/>
    </row>
    <row r="1255" spans="1:6">
      <c r="A1255" s="199" t="s">
        <v>190</v>
      </c>
      <c r="B1255" s="200"/>
      <c r="C1255" s="19">
        <v>15</v>
      </c>
      <c r="D1255" s="20">
        <v>10.5</v>
      </c>
    </row>
    <row r="1256" spans="1:6">
      <c r="A1256" s="199" t="s">
        <v>203</v>
      </c>
      <c r="B1256" s="200"/>
      <c r="C1256" s="19">
        <v>10.5</v>
      </c>
      <c r="D1256" s="20">
        <v>10.5</v>
      </c>
    </row>
    <row r="1257" spans="1:6">
      <c r="A1257" s="199" t="s">
        <v>153</v>
      </c>
      <c r="B1257" s="200"/>
      <c r="C1257" s="19">
        <v>8.5</v>
      </c>
      <c r="D1257" s="20">
        <v>6.4</v>
      </c>
    </row>
    <row r="1258" spans="1:6">
      <c r="A1258" s="199" t="s">
        <v>175</v>
      </c>
      <c r="B1258" s="200"/>
      <c r="C1258" s="19">
        <v>6.4</v>
      </c>
      <c r="D1258" s="20">
        <v>6.4</v>
      </c>
    </row>
    <row r="1259" spans="1:6">
      <c r="A1259" s="199" t="s">
        <v>157</v>
      </c>
      <c r="B1259" s="200"/>
      <c r="C1259" s="19">
        <v>5</v>
      </c>
      <c r="D1259" s="20">
        <v>4.2</v>
      </c>
    </row>
    <row r="1260" spans="1:6">
      <c r="A1260" s="199" t="s">
        <v>176</v>
      </c>
      <c r="B1260" s="200"/>
      <c r="C1260" s="19">
        <v>4.2</v>
      </c>
      <c r="D1260" s="20">
        <v>4.2</v>
      </c>
    </row>
    <row r="1261" spans="1:6">
      <c r="A1261" s="199" t="s">
        <v>159</v>
      </c>
      <c r="B1261" s="200"/>
      <c r="C1261" s="19">
        <v>4</v>
      </c>
      <c r="D1261" s="20">
        <v>4</v>
      </c>
    </row>
    <row r="1262" spans="1:6">
      <c r="A1262" s="199" t="s">
        <v>104</v>
      </c>
      <c r="B1262" s="200"/>
      <c r="C1262" s="19">
        <v>120</v>
      </c>
      <c r="D1262" s="20">
        <v>120</v>
      </c>
    </row>
    <row r="1263" spans="1:6" ht="15.75" thickBot="1">
      <c r="A1263" s="201" t="s">
        <v>101</v>
      </c>
      <c r="B1263" s="202"/>
      <c r="C1263" s="21">
        <v>0.35</v>
      </c>
      <c r="D1263" s="22">
        <v>0.35</v>
      </c>
    </row>
    <row r="1264" spans="1:6" ht="15.75" thickBot="1">
      <c r="A1264" s="203" t="s">
        <v>47</v>
      </c>
      <c r="B1264" s="204"/>
      <c r="C1264" s="23"/>
      <c r="D1264" s="24">
        <v>100</v>
      </c>
      <c r="E1264" s="25"/>
      <c r="F1264" s="25"/>
    </row>
    <row r="1265" spans="1:6">
      <c r="A1265" s="205"/>
      <c r="B1265" s="205"/>
      <c r="C1265" s="26"/>
      <c r="D1265" s="26"/>
      <c r="E1265" s="26"/>
      <c r="F1265" s="26"/>
    </row>
    <row r="1266" spans="1:6" ht="15.75" thickBot="1">
      <c r="A1266" s="206" t="s">
        <v>48</v>
      </c>
      <c r="B1266" s="206"/>
      <c r="C1266" s="206"/>
      <c r="D1266" s="206"/>
      <c r="E1266" s="206"/>
      <c r="F1266" s="206"/>
    </row>
    <row r="1267" spans="1:6">
      <c r="A1267" s="207" t="s">
        <v>49</v>
      </c>
      <c r="B1267" s="208"/>
      <c r="C1267" s="208"/>
      <c r="D1267" s="208"/>
      <c r="E1267" s="209" t="s">
        <v>50</v>
      </c>
      <c r="F1267" s="210"/>
    </row>
    <row r="1268" spans="1:6" ht="51.75" thickBot="1">
      <c r="A1268" s="27" t="s">
        <v>51</v>
      </c>
      <c r="B1268" s="28" t="s">
        <v>52</v>
      </c>
      <c r="C1268" s="28" t="s">
        <v>53</v>
      </c>
      <c r="D1268" s="28" t="s">
        <v>54</v>
      </c>
      <c r="E1268" s="211"/>
      <c r="F1268" s="212"/>
    </row>
    <row r="1269" spans="1:6" ht="15.75" thickBot="1">
      <c r="A1269" s="29" t="s">
        <v>204</v>
      </c>
      <c r="B1269" s="30" t="s">
        <v>205</v>
      </c>
      <c r="C1269" s="30" t="s">
        <v>206</v>
      </c>
      <c r="D1269" s="30" t="s">
        <v>207</v>
      </c>
      <c r="E1269" s="213">
        <v>9.8699999999999992</v>
      </c>
      <c r="F1269" s="214"/>
    </row>
    <row r="1270" spans="1:6">
      <c r="A1270" s="31"/>
      <c r="B1270" s="31"/>
      <c r="C1270" s="26"/>
      <c r="D1270" s="26"/>
      <c r="E1270" s="26"/>
      <c r="F1270" s="26"/>
    </row>
    <row r="1271" spans="1:6">
      <c r="A1271" s="205" t="s">
        <v>59</v>
      </c>
      <c r="B1271" s="205"/>
      <c r="C1271" s="205"/>
      <c r="D1271" s="205"/>
      <c r="E1271" s="205"/>
      <c r="F1271" s="205"/>
    </row>
    <row r="1272" spans="1:6" ht="87" customHeight="1">
      <c r="A1272" s="215" t="s">
        <v>208</v>
      </c>
      <c r="B1272" s="215"/>
      <c r="C1272" s="215"/>
      <c r="D1272" s="215"/>
      <c r="E1272" s="215"/>
      <c r="F1272" s="215"/>
    </row>
    <row r="1273" spans="1:6">
      <c r="A1273" s="216" t="s">
        <v>61</v>
      </c>
      <c r="B1273" s="216"/>
      <c r="C1273" t="s">
        <v>94</v>
      </c>
    </row>
    <row r="1275" spans="1:6" s="95" customFormat="1"/>
    <row r="1276" spans="1:6" s="95" customFormat="1"/>
    <row r="1277" spans="1:6" s="95" customFormat="1"/>
    <row r="1278" spans="1:6" s="95" customFormat="1"/>
    <row r="1279" spans="1:6" s="95" customFormat="1"/>
    <row r="1280" spans="1:6" s="95" customFormat="1"/>
    <row r="1281" spans="1:6" s="95" customFormat="1"/>
    <row r="1282" spans="1:6" s="95" customFormat="1"/>
    <row r="1283" spans="1:6" s="95" customFormat="1"/>
    <row r="1284" spans="1:6" s="95" customFormat="1"/>
    <row r="1285" spans="1:6" s="95" customFormat="1"/>
    <row r="1286" spans="1:6" s="95" customFormat="1"/>
    <row r="1287" spans="1:6" s="95" customFormat="1"/>
    <row r="1289" spans="1:6">
      <c r="A1289" s="205"/>
      <c r="B1289" s="205"/>
      <c r="C1289" s="26"/>
      <c r="D1289" s="26"/>
      <c r="E1289" s="26"/>
      <c r="F1289" s="26"/>
    </row>
    <row r="1290" spans="1:6">
      <c r="A1290" s="197" t="s">
        <v>33</v>
      </c>
      <c r="B1290" s="197"/>
      <c r="C1290" s="189" t="s">
        <v>917</v>
      </c>
      <c r="D1290" s="189"/>
      <c r="E1290" s="189"/>
      <c r="F1290" s="189"/>
    </row>
    <row r="1291" spans="1:6">
      <c r="A1291" s="198" t="s">
        <v>34</v>
      </c>
      <c r="B1291" s="198"/>
      <c r="C1291" s="189" t="s">
        <v>916</v>
      </c>
      <c r="D1291" s="189"/>
      <c r="E1291" s="189"/>
      <c r="F1291" s="189"/>
    </row>
    <row r="1292" spans="1:6">
      <c r="A1292" s="197" t="s">
        <v>35</v>
      </c>
      <c r="B1292" s="197"/>
      <c r="C1292" s="189" t="s">
        <v>917</v>
      </c>
      <c r="D1292" s="189"/>
      <c r="E1292" s="189"/>
      <c r="F1292" s="189"/>
    </row>
    <row r="1293" spans="1:6" ht="15.75" thickBot="1">
      <c r="A1293" s="188" t="s">
        <v>36</v>
      </c>
      <c r="B1293" s="188"/>
      <c r="C1293" s="189" t="s">
        <v>88</v>
      </c>
      <c r="D1293" s="189"/>
      <c r="E1293" s="189"/>
      <c r="F1293" s="189"/>
    </row>
    <row r="1294" spans="1:6">
      <c r="A1294" s="116" t="s">
        <v>38</v>
      </c>
      <c r="B1294" s="133"/>
      <c r="C1294" s="192" t="s">
        <v>39</v>
      </c>
      <c r="D1294" s="193"/>
      <c r="E1294" s="12"/>
      <c r="F1294" s="12"/>
    </row>
    <row r="1295" spans="1:6">
      <c r="A1295" s="190"/>
      <c r="B1295" s="191"/>
      <c r="C1295" s="191" t="s">
        <v>40</v>
      </c>
      <c r="D1295" s="194"/>
      <c r="E1295" s="13"/>
      <c r="F1295" s="13"/>
    </row>
    <row r="1296" spans="1:6">
      <c r="A1296" s="190"/>
      <c r="B1296" s="191"/>
      <c r="C1296" s="14" t="s">
        <v>41</v>
      </c>
      <c r="D1296" s="60" t="s">
        <v>42</v>
      </c>
      <c r="E1296" s="12"/>
      <c r="F1296" s="12"/>
    </row>
    <row r="1297" spans="1:6">
      <c r="A1297" s="217" t="s">
        <v>620</v>
      </c>
      <c r="B1297" s="218"/>
      <c r="C1297" s="16">
        <v>51.3</v>
      </c>
      <c r="D1297" s="17">
        <v>45.65</v>
      </c>
      <c r="E1297" s="18"/>
      <c r="F1297" s="18"/>
    </row>
    <row r="1298" spans="1:6">
      <c r="A1298" s="199" t="s">
        <v>621</v>
      </c>
      <c r="B1298" s="200"/>
      <c r="C1298" s="19">
        <v>53.91</v>
      </c>
      <c r="D1298" s="20">
        <v>40</v>
      </c>
      <c r="E1298" s="59"/>
      <c r="F1298" s="59"/>
    </row>
    <row r="1299" spans="1:6">
      <c r="A1299" s="199" t="s">
        <v>624</v>
      </c>
      <c r="B1299" s="200"/>
      <c r="C1299" s="19">
        <v>51.74</v>
      </c>
      <c r="D1299" s="20">
        <v>38.700000000000003</v>
      </c>
      <c r="E1299" s="59"/>
      <c r="F1299" s="59"/>
    </row>
    <row r="1300" spans="1:6">
      <c r="A1300" s="199" t="s">
        <v>626</v>
      </c>
      <c r="B1300" s="200"/>
      <c r="C1300" s="19">
        <v>24.78</v>
      </c>
      <c r="D1300" s="20">
        <v>24.35</v>
      </c>
      <c r="E1300" s="59"/>
      <c r="F1300" s="59"/>
    </row>
    <row r="1301" spans="1:6">
      <c r="A1301" s="199" t="s">
        <v>935</v>
      </c>
      <c r="B1301" s="200"/>
      <c r="C1301" s="19">
        <v>27.3</v>
      </c>
      <c r="D1301" s="20">
        <v>24.35</v>
      </c>
      <c r="E1301" s="59"/>
      <c r="F1301" s="59"/>
    </row>
    <row r="1302" spans="1:6">
      <c r="A1302" s="223" t="s">
        <v>936</v>
      </c>
      <c r="B1302" s="224"/>
      <c r="C1302" s="19">
        <v>0</v>
      </c>
      <c r="D1302" s="20">
        <v>17.39</v>
      </c>
      <c r="E1302" s="59"/>
      <c r="F1302" s="59"/>
    </row>
    <row r="1303" spans="1:6">
      <c r="A1303" s="199" t="s">
        <v>937</v>
      </c>
      <c r="B1303" s="200"/>
      <c r="C1303" s="19">
        <v>0</v>
      </c>
      <c r="D1303" s="20">
        <v>17.39</v>
      </c>
      <c r="E1303" s="59"/>
      <c r="F1303" s="59"/>
    </row>
    <row r="1304" spans="1:6">
      <c r="A1304" s="199" t="s">
        <v>938</v>
      </c>
      <c r="B1304" s="200"/>
      <c r="C1304" s="19">
        <v>0</v>
      </c>
      <c r="D1304" s="20">
        <v>17.39</v>
      </c>
      <c r="E1304" s="59"/>
      <c r="F1304" s="59"/>
    </row>
    <row r="1305" spans="1:6">
      <c r="A1305" s="199" t="s">
        <v>939</v>
      </c>
      <c r="B1305" s="200"/>
      <c r="C1305" s="19">
        <v>0</v>
      </c>
      <c r="D1305" s="20">
        <v>17.39</v>
      </c>
      <c r="E1305" s="59"/>
      <c r="F1305" s="59"/>
    </row>
    <row r="1306" spans="1:6">
      <c r="A1306" s="199" t="s">
        <v>190</v>
      </c>
      <c r="B1306" s="200"/>
      <c r="C1306" s="19">
        <v>56.09</v>
      </c>
      <c r="D1306" s="20">
        <v>42.17</v>
      </c>
      <c r="E1306" s="59"/>
      <c r="F1306" s="59"/>
    </row>
    <row r="1307" spans="1:6">
      <c r="A1307" s="199" t="s">
        <v>153</v>
      </c>
      <c r="B1307" s="200"/>
      <c r="C1307" s="19">
        <v>21.74</v>
      </c>
      <c r="D1307" s="20">
        <v>17.39</v>
      </c>
      <c r="E1307" s="59"/>
      <c r="F1307" s="59"/>
    </row>
    <row r="1308" spans="1:6">
      <c r="A1308" s="199" t="s">
        <v>527</v>
      </c>
      <c r="B1308" s="200"/>
      <c r="C1308" s="19">
        <v>12.17</v>
      </c>
      <c r="D1308" s="20">
        <v>10</v>
      </c>
      <c r="E1308" s="59"/>
      <c r="F1308" s="59"/>
    </row>
    <row r="1309" spans="1:6" ht="15.75" thickBot="1">
      <c r="A1309" s="225" t="s">
        <v>940</v>
      </c>
      <c r="B1309" s="226"/>
      <c r="C1309" s="21">
        <v>0</v>
      </c>
      <c r="D1309" s="22">
        <v>82.61</v>
      </c>
      <c r="E1309" s="59"/>
      <c r="F1309" s="59"/>
    </row>
    <row r="1310" spans="1:6" ht="15.75" thickBot="1">
      <c r="A1310" s="203" t="s">
        <v>47</v>
      </c>
      <c r="B1310" s="204"/>
      <c r="C1310" s="23"/>
      <c r="D1310" s="24">
        <v>100</v>
      </c>
      <c r="E1310" s="25"/>
      <c r="F1310" s="25"/>
    </row>
    <row r="1311" spans="1:6">
      <c r="A1311" s="205"/>
      <c r="B1311" s="205"/>
      <c r="C1311" s="26"/>
      <c r="D1311" s="26"/>
      <c r="E1311" s="26"/>
      <c r="F1311" s="26"/>
    </row>
    <row r="1312" spans="1:6" ht="15.75" thickBot="1">
      <c r="A1312" s="206" t="s">
        <v>48</v>
      </c>
      <c r="B1312" s="206"/>
      <c r="C1312" s="206"/>
      <c r="D1312" s="206"/>
      <c r="E1312" s="206"/>
      <c r="F1312" s="206"/>
    </row>
    <row r="1313" spans="1:6">
      <c r="A1313" s="207" t="s">
        <v>49</v>
      </c>
      <c r="B1313" s="208"/>
      <c r="C1313" s="208"/>
      <c r="D1313" s="208"/>
      <c r="E1313" s="209" t="s">
        <v>50</v>
      </c>
      <c r="F1313" s="210"/>
    </row>
    <row r="1314" spans="1:6" ht="51.75" thickBot="1">
      <c r="A1314" s="27" t="s">
        <v>51</v>
      </c>
      <c r="B1314" s="28" t="s">
        <v>52</v>
      </c>
      <c r="C1314" s="28" t="s">
        <v>53</v>
      </c>
      <c r="D1314" s="28" t="s">
        <v>54</v>
      </c>
      <c r="E1314" s="211"/>
      <c r="F1314" s="212"/>
    </row>
    <row r="1315" spans="1:6" ht="15.75" thickBot="1">
      <c r="A1315" s="29" t="s">
        <v>851</v>
      </c>
      <c r="B1315" s="30" t="s">
        <v>941</v>
      </c>
      <c r="C1315" s="30" t="s">
        <v>942</v>
      </c>
      <c r="D1315" s="30" t="s">
        <v>943</v>
      </c>
      <c r="E1315" s="213">
        <v>4.0199999999999996</v>
      </c>
      <c r="F1315" s="214"/>
    </row>
    <row r="1316" spans="1:6">
      <c r="A1316" s="58"/>
      <c r="B1316" s="58"/>
      <c r="C1316" s="26"/>
      <c r="D1316" s="26"/>
      <c r="E1316" s="26"/>
      <c r="F1316" s="26"/>
    </row>
    <row r="1317" spans="1:6">
      <c r="A1317" s="205" t="s">
        <v>59</v>
      </c>
      <c r="B1317" s="205"/>
      <c r="C1317" s="205"/>
      <c r="D1317" s="205"/>
      <c r="E1317" s="205"/>
      <c r="F1317" s="205"/>
    </row>
    <row r="1318" spans="1:6" ht="162" customHeight="1">
      <c r="A1318" s="215" t="s">
        <v>944</v>
      </c>
      <c r="B1318" s="215"/>
      <c r="C1318" s="215"/>
      <c r="D1318" s="215"/>
      <c r="E1318" s="215"/>
      <c r="F1318" s="215"/>
    </row>
    <row r="1319" spans="1:6">
      <c r="A1319" s="216" t="s">
        <v>61</v>
      </c>
      <c r="B1319" s="216"/>
      <c r="C1319" s="59" t="s">
        <v>186</v>
      </c>
      <c r="D1319" s="59"/>
      <c r="E1319" s="59"/>
      <c r="F1319" s="59"/>
    </row>
    <row r="1320" spans="1:6">
      <c r="A1320" s="59"/>
      <c r="B1320" s="59"/>
      <c r="C1320" s="59"/>
      <c r="D1320" s="59"/>
      <c r="E1320" s="59"/>
      <c r="F1320" s="59"/>
    </row>
    <row r="1321" spans="1:6" s="95" customFormat="1"/>
    <row r="1322" spans="1:6" s="95" customFormat="1"/>
    <row r="1323" spans="1:6" s="95" customFormat="1"/>
    <row r="1324" spans="1:6" s="95" customFormat="1"/>
    <row r="1325" spans="1:6" s="95" customFormat="1"/>
    <row r="1326" spans="1:6" ht="14.25" customHeight="1">
      <c r="A1326" s="59"/>
      <c r="B1326" s="59"/>
      <c r="C1326" s="59"/>
      <c r="D1326" s="59"/>
      <c r="E1326" s="59"/>
      <c r="F1326" s="59"/>
    </row>
    <row r="1327" spans="1:6">
      <c r="A1327" s="59"/>
      <c r="B1327" s="59"/>
      <c r="C1327" s="59"/>
      <c r="D1327" s="59"/>
      <c r="E1327" s="59"/>
      <c r="F1327" s="59"/>
    </row>
    <row r="1328" spans="1:6">
      <c r="A1328" s="197" t="s">
        <v>33</v>
      </c>
      <c r="B1328" s="197"/>
      <c r="C1328" s="189" t="s">
        <v>1035</v>
      </c>
      <c r="D1328" s="189"/>
      <c r="E1328" s="189"/>
      <c r="F1328" s="189"/>
    </row>
    <row r="1329" spans="1:6">
      <c r="A1329" s="198" t="s">
        <v>34</v>
      </c>
      <c r="B1329" s="198"/>
      <c r="C1329" s="189" t="s">
        <v>1036</v>
      </c>
      <c r="D1329" s="189"/>
      <c r="E1329" s="189"/>
      <c r="F1329" s="189"/>
    </row>
    <row r="1330" spans="1:6">
      <c r="A1330" s="197" t="s">
        <v>35</v>
      </c>
      <c r="B1330" s="197"/>
      <c r="C1330" s="189" t="s">
        <v>1035</v>
      </c>
      <c r="D1330" s="189"/>
      <c r="E1330" s="189"/>
      <c r="F1330" s="189"/>
    </row>
    <row r="1331" spans="1:6" ht="15.75" thickBot="1">
      <c r="A1331" s="188" t="s">
        <v>36</v>
      </c>
      <c r="B1331" s="188"/>
      <c r="C1331" s="189" t="s">
        <v>88</v>
      </c>
      <c r="D1331" s="189"/>
      <c r="E1331" s="189"/>
      <c r="F1331" s="189"/>
    </row>
    <row r="1332" spans="1:6">
      <c r="A1332" s="116" t="s">
        <v>38</v>
      </c>
      <c r="B1332" s="133"/>
      <c r="C1332" s="192" t="s">
        <v>39</v>
      </c>
      <c r="D1332" s="193"/>
      <c r="E1332" s="12"/>
      <c r="F1332" s="12"/>
    </row>
    <row r="1333" spans="1:6">
      <c r="A1333" s="190"/>
      <c r="B1333" s="191"/>
      <c r="C1333" s="191" t="s">
        <v>40</v>
      </c>
      <c r="D1333" s="194"/>
      <c r="E1333" s="13"/>
      <c r="F1333" s="13"/>
    </row>
    <row r="1334" spans="1:6">
      <c r="A1334" s="190"/>
      <c r="B1334" s="191"/>
      <c r="C1334" s="14" t="s">
        <v>41</v>
      </c>
      <c r="D1334" s="60" t="s">
        <v>42</v>
      </c>
      <c r="E1334" s="12"/>
      <c r="F1334" s="12"/>
    </row>
    <row r="1335" spans="1:6">
      <c r="A1335" s="217" t="s">
        <v>620</v>
      </c>
      <c r="B1335" s="218"/>
      <c r="C1335" s="16">
        <v>122.5</v>
      </c>
      <c r="D1335" s="17">
        <v>98.75</v>
      </c>
      <c r="E1335" s="18"/>
      <c r="F1335" s="18"/>
    </row>
    <row r="1336" spans="1:6">
      <c r="A1336" s="199" t="s">
        <v>621</v>
      </c>
      <c r="B1336" s="200"/>
      <c r="C1336" s="19">
        <v>158.75</v>
      </c>
      <c r="D1336" s="20">
        <v>73.75</v>
      </c>
      <c r="E1336" s="59"/>
      <c r="F1336" s="59"/>
    </row>
    <row r="1337" spans="1:6">
      <c r="A1337" s="199" t="s">
        <v>622</v>
      </c>
      <c r="B1337" s="200"/>
      <c r="C1337" s="19">
        <v>126.25</v>
      </c>
      <c r="D1337" s="20">
        <v>73.75</v>
      </c>
      <c r="E1337" s="59"/>
      <c r="F1337" s="59"/>
    </row>
    <row r="1338" spans="1:6">
      <c r="A1338" s="199" t="s">
        <v>624</v>
      </c>
      <c r="B1338" s="200"/>
      <c r="C1338" s="19">
        <v>106.25</v>
      </c>
      <c r="D1338" s="20">
        <v>73.75</v>
      </c>
      <c r="E1338" s="59"/>
      <c r="F1338" s="59"/>
    </row>
    <row r="1339" spans="1:6">
      <c r="A1339" s="199" t="s">
        <v>625</v>
      </c>
      <c r="B1339" s="200"/>
      <c r="C1339" s="19">
        <v>105</v>
      </c>
      <c r="D1339" s="20">
        <v>73.75</v>
      </c>
      <c r="E1339" s="59"/>
      <c r="F1339" s="59"/>
    </row>
    <row r="1340" spans="1:6">
      <c r="A1340" s="199" t="s">
        <v>626</v>
      </c>
      <c r="B1340" s="200"/>
      <c r="C1340" s="19">
        <v>75</v>
      </c>
      <c r="D1340" s="20">
        <v>73.75</v>
      </c>
      <c r="E1340" s="59"/>
      <c r="F1340" s="59"/>
    </row>
    <row r="1341" spans="1:6">
      <c r="A1341" s="219" t="s">
        <v>627</v>
      </c>
      <c r="B1341" s="220"/>
      <c r="C1341" s="19">
        <v>83</v>
      </c>
      <c r="D1341" s="20">
        <v>73.75</v>
      </c>
      <c r="E1341" s="59"/>
      <c r="F1341" s="59"/>
    </row>
    <row r="1342" spans="1:6">
      <c r="A1342" s="221" t="s">
        <v>1034</v>
      </c>
      <c r="B1342" s="222"/>
      <c r="C1342" s="19">
        <v>0</v>
      </c>
      <c r="D1342" s="20">
        <v>0</v>
      </c>
      <c r="E1342" s="59"/>
      <c r="F1342" s="59"/>
    </row>
    <row r="1343" spans="1:6">
      <c r="A1343" s="199" t="s">
        <v>614</v>
      </c>
      <c r="B1343" s="200"/>
      <c r="C1343" s="19">
        <v>18.75</v>
      </c>
      <c r="D1343" s="20">
        <v>18.75</v>
      </c>
      <c r="E1343" s="59"/>
      <c r="F1343" s="59"/>
    </row>
    <row r="1344" spans="1:6">
      <c r="A1344" s="199" t="s">
        <v>79</v>
      </c>
      <c r="B1344" s="200"/>
      <c r="C1344" s="19">
        <v>26.25</v>
      </c>
      <c r="D1344" s="20">
        <v>26.25</v>
      </c>
      <c r="E1344" s="59"/>
      <c r="F1344" s="59"/>
    </row>
    <row r="1345" spans="1:6">
      <c r="A1345" s="199" t="s">
        <v>628</v>
      </c>
      <c r="B1345" s="200"/>
      <c r="C1345" s="19">
        <v>26.25</v>
      </c>
      <c r="D1345" s="20">
        <v>26.25</v>
      </c>
      <c r="E1345" s="59"/>
      <c r="F1345" s="59"/>
    </row>
    <row r="1346" spans="1:6">
      <c r="A1346" s="199" t="s">
        <v>948</v>
      </c>
      <c r="B1346" s="200"/>
      <c r="C1346" s="19">
        <v>10</v>
      </c>
      <c r="D1346" s="20">
        <v>10</v>
      </c>
      <c r="E1346" s="59"/>
      <c r="F1346" s="59"/>
    </row>
    <row r="1347" spans="1:6">
      <c r="A1347" s="223" t="s">
        <v>180</v>
      </c>
      <c r="B1347" s="224"/>
      <c r="C1347" s="19">
        <v>0</v>
      </c>
      <c r="D1347" s="20">
        <v>125</v>
      </c>
      <c r="E1347" s="59"/>
      <c r="F1347" s="59"/>
    </row>
    <row r="1348" spans="1:6" ht="15.75" thickBot="1">
      <c r="A1348" s="201" t="s">
        <v>14</v>
      </c>
      <c r="B1348" s="202"/>
      <c r="C1348" s="21">
        <v>3.75</v>
      </c>
      <c r="D1348" s="22">
        <v>3.75</v>
      </c>
      <c r="E1348" s="59"/>
      <c r="F1348" s="59"/>
    </row>
    <row r="1349" spans="1:6" ht="15.75" thickBot="1">
      <c r="A1349" s="203" t="s">
        <v>47</v>
      </c>
      <c r="B1349" s="204"/>
      <c r="C1349" s="23"/>
      <c r="D1349" s="24">
        <v>100</v>
      </c>
      <c r="E1349" s="25"/>
      <c r="F1349" s="25"/>
    </row>
    <row r="1350" spans="1:6">
      <c r="A1350" s="205"/>
      <c r="B1350" s="205"/>
      <c r="C1350" s="26"/>
      <c r="D1350" s="26"/>
      <c r="E1350" s="26"/>
      <c r="F1350" s="26"/>
    </row>
    <row r="1351" spans="1:6" ht="15.75" thickBot="1">
      <c r="A1351" s="206" t="s">
        <v>48</v>
      </c>
      <c r="B1351" s="206"/>
      <c r="C1351" s="206"/>
      <c r="D1351" s="206"/>
      <c r="E1351" s="206"/>
      <c r="F1351" s="206"/>
    </row>
    <row r="1352" spans="1:6">
      <c r="A1352" s="207" t="s">
        <v>49</v>
      </c>
      <c r="B1352" s="208"/>
      <c r="C1352" s="208"/>
      <c r="D1352" s="208"/>
      <c r="E1352" s="209" t="s">
        <v>50</v>
      </c>
      <c r="F1352" s="210"/>
    </row>
    <row r="1353" spans="1:6" ht="51.75" thickBot="1">
      <c r="A1353" s="27" t="s">
        <v>51</v>
      </c>
      <c r="B1353" s="28" t="s">
        <v>52</v>
      </c>
      <c r="C1353" s="28" t="s">
        <v>53</v>
      </c>
      <c r="D1353" s="28" t="s">
        <v>54</v>
      </c>
      <c r="E1353" s="211"/>
      <c r="F1353" s="212"/>
    </row>
    <row r="1354" spans="1:6" ht="15.75" thickBot="1">
      <c r="A1354" s="29" t="s">
        <v>1033</v>
      </c>
      <c r="B1354" s="30" t="s">
        <v>1032</v>
      </c>
      <c r="C1354" s="30" t="s">
        <v>1031</v>
      </c>
      <c r="D1354" s="30" t="s">
        <v>1030</v>
      </c>
      <c r="E1354" s="213">
        <v>0.84</v>
      </c>
      <c r="F1354" s="214"/>
    </row>
    <row r="1355" spans="1:6">
      <c r="A1355" s="58"/>
      <c r="B1355" s="58"/>
      <c r="C1355" s="26"/>
      <c r="D1355" s="26"/>
      <c r="E1355" s="26"/>
      <c r="F1355" s="26"/>
    </row>
    <row r="1356" spans="1:6">
      <c r="A1356" s="205" t="s">
        <v>59</v>
      </c>
      <c r="B1356" s="205"/>
      <c r="C1356" s="205"/>
      <c r="D1356" s="205"/>
      <c r="E1356" s="205"/>
      <c r="F1356" s="205"/>
    </row>
    <row r="1357" spans="1:6" ht="85.5" customHeight="1">
      <c r="A1357" s="215" t="s">
        <v>1029</v>
      </c>
      <c r="B1357" s="215"/>
      <c r="C1357" s="215"/>
      <c r="D1357" s="215"/>
      <c r="E1357" s="215"/>
      <c r="F1357" s="215"/>
    </row>
    <row r="1358" spans="1:6">
      <c r="A1358" s="216" t="s">
        <v>61</v>
      </c>
      <c r="B1358" s="216"/>
      <c r="C1358" s="59" t="s">
        <v>966</v>
      </c>
      <c r="D1358" s="59"/>
      <c r="E1358" s="59"/>
      <c r="F1358" s="59"/>
    </row>
    <row r="1359" spans="1:6">
      <c r="A1359" s="59"/>
      <c r="B1359" s="59"/>
      <c r="C1359" s="59"/>
      <c r="D1359" s="59"/>
      <c r="E1359" s="59"/>
      <c r="F1359" s="59"/>
    </row>
    <row r="1360" spans="1:6" s="95" customFormat="1"/>
    <row r="1361" spans="1:6" s="95" customFormat="1"/>
    <row r="1362" spans="1:6" s="95" customFormat="1"/>
    <row r="1363" spans="1:6" s="95" customFormat="1"/>
    <row r="1364" spans="1:6" s="95" customFormat="1"/>
    <row r="1365" spans="1:6" s="95" customFormat="1"/>
    <row r="1366" spans="1:6" s="95" customFormat="1"/>
    <row r="1367" spans="1:6" s="95" customFormat="1"/>
    <row r="1368" spans="1:6" s="95" customFormat="1"/>
    <row r="1369" spans="1:6">
      <c r="A1369" s="59"/>
      <c r="B1369" s="59"/>
      <c r="C1369" s="59"/>
      <c r="D1369" s="59"/>
      <c r="E1369" s="59"/>
      <c r="F1369" s="59"/>
    </row>
    <row r="1370" spans="1:6">
      <c r="A1370" s="59"/>
      <c r="B1370" s="59"/>
      <c r="C1370" s="59"/>
      <c r="D1370" s="59"/>
      <c r="E1370" s="59"/>
      <c r="F1370" s="59"/>
    </row>
    <row r="1371" spans="1:6">
      <c r="A1371" s="197" t="s">
        <v>33</v>
      </c>
      <c r="B1371" s="197"/>
      <c r="C1371" s="189" t="s">
        <v>610</v>
      </c>
      <c r="D1371" s="189"/>
      <c r="E1371" s="189"/>
      <c r="F1371" s="189"/>
    </row>
    <row r="1372" spans="1:6">
      <c r="A1372" s="198" t="s">
        <v>34</v>
      </c>
      <c r="B1372" s="198"/>
      <c r="C1372" s="189" t="s">
        <v>609</v>
      </c>
      <c r="D1372" s="189"/>
      <c r="E1372" s="189"/>
      <c r="F1372" s="189"/>
    </row>
    <row r="1373" spans="1:6">
      <c r="A1373" s="197" t="s">
        <v>35</v>
      </c>
      <c r="B1373" s="197"/>
      <c r="C1373" s="189" t="s">
        <v>610</v>
      </c>
      <c r="D1373" s="189"/>
      <c r="E1373" s="189"/>
      <c r="F1373" s="189"/>
    </row>
    <row r="1374" spans="1:6" ht="15.75" thickBot="1">
      <c r="A1374" s="188" t="s">
        <v>36</v>
      </c>
      <c r="B1374" s="188"/>
      <c r="C1374" s="189" t="s">
        <v>88</v>
      </c>
      <c r="D1374" s="189"/>
      <c r="E1374" s="189"/>
      <c r="F1374" s="189"/>
    </row>
    <row r="1375" spans="1:6">
      <c r="A1375" s="116" t="s">
        <v>38</v>
      </c>
      <c r="B1375" s="133"/>
      <c r="C1375" s="192" t="s">
        <v>39</v>
      </c>
      <c r="D1375" s="193"/>
      <c r="E1375" s="12"/>
      <c r="F1375" s="12"/>
    </row>
    <row r="1376" spans="1:6">
      <c r="A1376" s="190"/>
      <c r="B1376" s="191"/>
      <c r="C1376" s="191" t="s">
        <v>40</v>
      </c>
      <c r="D1376" s="194"/>
      <c r="E1376" s="13"/>
      <c r="F1376" s="13"/>
    </row>
    <row r="1377" spans="1:6">
      <c r="A1377" s="190"/>
      <c r="B1377" s="191"/>
      <c r="C1377" s="14" t="s">
        <v>41</v>
      </c>
      <c r="D1377" s="15" t="s">
        <v>42</v>
      </c>
      <c r="E1377" s="12"/>
      <c r="F1377" s="12"/>
    </row>
    <row r="1378" spans="1:6">
      <c r="A1378" s="217" t="s">
        <v>620</v>
      </c>
      <c r="B1378" s="218"/>
      <c r="C1378" s="16">
        <v>122.5</v>
      </c>
      <c r="D1378" s="17">
        <v>73.75</v>
      </c>
      <c r="E1378" s="18"/>
      <c r="F1378" s="18"/>
    </row>
    <row r="1379" spans="1:6">
      <c r="A1379" s="199" t="s">
        <v>621</v>
      </c>
      <c r="B1379" s="200"/>
      <c r="C1379" s="19">
        <v>158.75</v>
      </c>
      <c r="D1379" s="20">
        <v>73.75</v>
      </c>
      <c r="E1379" s="32"/>
      <c r="F1379" s="32"/>
    </row>
    <row r="1380" spans="1:6">
      <c r="A1380" s="199" t="s">
        <v>622</v>
      </c>
      <c r="B1380" s="200"/>
      <c r="C1380" s="19">
        <v>126.25</v>
      </c>
      <c r="D1380" s="20">
        <v>73.75</v>
      </c>
      <c r="E1380" s="32"/>
      <c r="F1380" s="32"/>
    </row>
    <row r="1381" spans="1:6">
      <c r="A1381" s="223" t="s">
        <v>623</v>
      </c>
      <c r="B1381" s="224"/>
      <c r="C1381" s="19">
        <v>0</v>
      </c>
      <c r="D1381" s="20">
        <v>0</v>
      </c>
      <c r="E1381" s="32"/>
      <c r="F1381" s="32"/>
    </row>
    <row r="1382" spans="1:6">
      <c r="A1382" s="199" t="s">
        <v>624</v>
      </c>
      <c r="B1382" s="200"/>
      <c r="C1382" s="19">
        <v>106.25</v>
      </c>
      <c r="D1382" s="20">
        <v>73.75</v>
      </c>
      <c r="E1382" s="32"/>
      <c r="F1382" s="32"/>
    </row>
    <row r="1383" spans="1:6">
      <c r="A1383" s="199" t="s">
        <v>625</v>
      </c>
      <c r="B1383" s="200"/>
      <c r="C1383" s="19">
        <v>105</v>
      </c>
      <c r="D1383" s="20">
        <v>73.75</v>
      </c>
      <c r="E1383" s="32"/>
      <c r="F1383" s="32"/>
    </row>
    <row r="1384" spans="1:6">
      <c r="A1384" s="199" t="s">
        <v>626</v>
      </c>
      <c r="B1384" s="200"/>
      <c r="C1384" s="19">
        <v>75</v>
      </c>
      <c r="D1384" s="20">
        <v>73.75</v>
      </c>
      <c r="E1384" s="32"/>
      <c r="F1384" s="32"/>
    </row>
    <row r="1385" spans="1:6">
      <c r="A1385" s="219" t="s">
        <v>627</v>
      </c>
      <c r="B1385" s="220"/>
      <c r="C1385" s="19">
        <v>83</v>
      </c>
      <c r="D1385" s="20">
        <v>73.75</v>
      </c>
      <c r="E1385" s="32"/>
      <c r="F1385" s="32"/>
    </row>
    <row r="1386" spans="1:6">
      <c r="A1386" s="199" t="s">
        <v>614</v>
      </c>
      <c r="B1386" s="200"/>
      <c r="C1386" s="19">
        <v>18.75</v>
      </c>
      <c r="D1386" s="20">
        <v>18.75</v>
      </c>
      <c r="E1386" s="32"/>
      <c r="F1386" s="32"/>
    </row>
    <row r="1387" spans="1:6">
      <c r="A1387" s="199" t="s">
        <v>79</v>
      </c>
      <c r="B1387" s="200"/>
      <c r="C1387" s="19">
        <v>22.5</v>
      </c>
      <c r="D1387" s="20">
        <v>22.5</v>
      </c>
      <c r="E1387" s="32"/>
      <c r="F1387" s="32"/>
    </row>
    <row r="1388" spans="1:6">
      <c r="A1388" s="199" t="s">
        <v>628</v>
      </c>
      <c r="B1388" s="200"/>
      <c r="C1388" s="19">
        <v>22.5</v>
      </c>
      <c r="D1388" s="20">
        <v>22.5</v>
      </c>
      <c r="E1388" s="32"/>
      <c r="F1388" s="32"/>
    </row>
    <row r="1389" spans="1:6" ht="15.75" thickBot="1">
      <c r="A1389" s="225" t="s">
        <v>180</v>
      </c>
      <c r="B1389" s="226"/>
      <c r="C1389" s="21">
        <v>0</v>
      </c>
      <c r="D1389" s="22">
        <v>115</v>
      </c>
      <c r="E1389" s="32"/>
      <c r="F1389" s="32"/>
    </row>
    <row r="1390" spans="1:6" ht="15.75" thickBot="1">
      <c r="A1390" s="203" t="s">
        <v>47</v>
      </c>
      <c r="B1390" s="204"/>
      <c r="C1390" s="23"/>
      <c r="D1390" s="24">
        <v>100</v>
      </c>
      <c r="E1390" s="25"/>
      <c r="F1390" s="25"/>
    </row>
    <row r="1391" spans="1:6">
      <c r="A1391" s="205"/>
      <c r="B1391" s="205"/>
      <c r="C1391" s="26"/>
      <c r="D1391" s="26"/>
      <c r="E1391" s="26"/>
      <c r="F1391" s="26"/>
    </row>
    <row r="1392" spans="1:6" ht="15.75" thickBot="1">
      <c r="A1392" s="206" t="s">
        <v>48</v>
      </c>
      <c r="B1392" s="206"/>
      <c r="C1392" s="206"/>
      <c r="D1392" s="206"/>
      <c r="E1392" s="206"/>
      <c r="F1392" s="206"/>
    </row>
    <row r="1393" spans="1:6">
      <c r="A1393" s="207" t="s">
        <v>49</v>
      </c>
      <c r="B1393" s="208"/>
      <c r="C1393" s="208"/>
      <c r="D1393" s="208"/>
      <c r="E1393" s="209" t="s">
        <v>50</v>
      </c>
      <c r="F1393" s="210"/>
    </row>
    <row r="1394" spans="1:6" ht="51.75" thickBot="1">
      <c r="A1394" s="27" t="s">
        <v>51</v>
      </c>
      <c r="B1394" s="28" t="s">
        <v>52</v>
      </c>
      <c r="C1394" s="28" t="s">
        <v>53</v>
      </c>
      <c r="D1394" s="28" t="s">
        <v>54</v>
      </c>
      <c r="E1394" s="211"/>
      <c r="F1394" s="212"/>
    </row>
    <row r="1395" spans="1:6" ht="15.75" thickBot="1">
      <c r="A1395" s="29" t="s">
        <v>629</v>
      </c>
      <c r="B1395" s="30" t="s">
        <v>630</v>
      </c>
      <c r="C1395" s="30" t="s">
        <v>631</v>
      </c>
      <c r="D1395" s="30" t="s">
        <v>632</v>
      </c>
      <c r="E1395" s="213">
        <v>0.49</v>
      </c>
      <c r="F1395" s="214"/>
    </row>
    <row r="1396" spans="1:6">
      <c r="A1396" s="31"/>
      <c r="B1396" s="31"/>
      <c r="C1396" s="26"/>
      <c r="D1396" s="26"/>
      <c r="E1396" s="26"/>
      <c r="F1396" s="26"/>
    </row>
    <row r="1397" spans="1:6">
      <c r="A1397" s="205" t="s">
        <v>59</v>
      </c>
      <c r="B1397" s="205"/>
      <c r="C1397" s="205"/>
      <c r="D1397" s="205"/>
      <c r="E1397" s="205"/>
      <c r="F1397" s="205"/>
    </row>
    <row r="1398" spans="1:6" ht="102.75" customHeight="1">
      <c r="A1398" s="215" t="s">
        <v>633</v>
      </c>
      <c r="B1398" s="215"/>
      <c r="C1398" s="215"/>
      <c r="D1398" s="215"/>
      <c r="E1398" s="215"/>
      <c r="F1398" s="215"/>
    </row>
    <row r="1399" spans="1:6">
      <c r="A1399" s="216" t="s">
        <v>61</v>
      </c>
      <c r="B1399" s="216"/>
      <c r="C1399" s="32" t="s">
        <v>94</v>
      </c>
      <c r="D1399" s="32"/>
      <c r="E1399" s="32"/>
      <c r="F1399" s="32"/>
    </row>
    <row r="1400" spans="1:6">
      <c r="A1400" s="32"/>
      <c r="B1400" s="32"/>
      <c r="C1400" s="32"/>
      <c r="D1400" s="32"/>
      <c r="E1400" s="32"/>
      <c r="F1400" s="32"/>
    </row>
    <row r="1401" spans="1:6" s="95" customFormat="1"/>
    <row r="1402" spans="1:6" s="95" customFormat="1"/>
    <row r="1403" spans="1:6" s="95" customFormat="1"/>
    <row r="1404" spans="1:6" s="95" customFormat="1"/>
    <row r="1405" spans="1:6" s="95" customFormat="1"/>
    <row r="1406" spans="1:6" s="95" customFormat="1"/>
    <row r="1407" spans="1:6" s="95" customFormat="1"/>
    <row r="1408" spans="1:6" s="95" customFormat="1"/>
    <row r="1409" spans="1:6" s="95" customFormat="1"/>
    <row r="1410" spans="1:6">
      <c r="A1410" s="32"/>
      <c r="B1410" s="32"/>
      <c r="C1410" s="32"/>
      <c r="D1410" s="32"/>
      <c r="E1410" s="32"/>
      <c r="F1410" s="32"/>
    </row>
    <row r="1411" spans="1:6">
      <c r="A1411" s="32"/>
      <c r="B1411" s="32"/>
      <c r="C1411" s="32"/>
      <c r="D1411" s="32"/>
      <c r="E1411" s="32"/>
      <c r="F1411" s="32"/>
    </row>
    <row r="1412" spans="1:6">
      <c r="A1412" s="197" t="s">
        <v>33</v>
      </c>
      <c r="B1412" s="197"/>
      <c r="C1412" s="189" t="s">
        <v>518</v>
      </c>
      <c r="D1412" s="189"/>
      <c r="E1412" s="189"/>
      <c r="F1412" s="189"/>
    </row>
    <row r="1413" spans="1:6">
      <c r="A1413" s="198" t="s">
        <v>34</v>
      </c>
      <c r="B1413" s="198"/>
      <c r="C1413" s="189" t="s">
        <v>519</v>
      </c>
      <c r="D1413" s="189"/>
      <c r="E1413" s="189"/>
      <c r="F1413" s="189"/>
    </row>
    <row r="1414" spans="1:6">
      <c r="A1414" s="197" t="s">
        <v>35</v>
      </c>
      <c r="B1414" s="197"/>
      <c r="C1414" s="189" t="s">
        <v>518</v>
      </c>
      <c r="D1414" s="189"/>
      <c r="E1414" s="189"/>
      <c r="F1414" s="189"/>
    </row>
    <row r="1415" spans="1:6" ht="15.75" thickBot="1">
      <c r="A1415" s="188" t="s">
        <v>36</v>
      </c>
      <c r="B1415" s="188"/>
      <c r="C1415" s="189" t="s">
        <v>88</v>
      </c>
      <c r="D1415" s="189"/>
      <c r="E1415" s="189"/>
      <c r="F1415" s="189"/>
    </row>
    <row r="1416" spans="1:6">
      <c r="A1416" s="116" t="s">
        <v>38</v>
      </c>
      <c r="B1416" s="133"/>
      <c r="C1416" s="192" t="s">
        <v>39</v>
      </c>
      <c r="D1416" s="193"/>
      <c r="E1416" s="12"/>
      <c r="F1416" s="12"/>
    </row>
    <row r="1417" spans="1:6">
      <c r="A1417" s="190"/>
      <c r="B1417" s="191"/>
      <c r="C1417" s="191" t="s">
        <v>40</v>
      </c>
      <c r="D1417" s="194"/>
      <c r="E1417" s="13"/>
      <c r="F1417" s="13"/>
    </row>
    <row r="1418" spans="1:6">
      <c r="A1418" s="190"/>
      <c r="B1418" s="191"/>
      <c r="C1418" s="14" t="s">
        <v>41</v>
      </c>
      <c r="D1418" s="15" t="s">
        <v>42</v>
      </c>
      <c r="E1418" s="12"/>
      <c r="F1418" s="12"/>
    </row>
    <row r="1419" spans="1:6">
      <c r="A1419" s="217" t="s">
        <v>517</v>
      </c>
      <c r="B1419" s="218"/>
      <c r="C1419" s="16">
        <v>35.700000000000003</v>
      </c>
      <c r="D1419" s="17">
        <v>35.700000000000003</v>
      </c>
      <c r="E1419" s="18"/>
      <c r="F1419" s="18"/>
    </row>
    <row r="1420" spans="1:6">
      <c r="A1420" s="199" t="s">
        <v>14</v>
      </c>
      <c r="B1420" s="200"/>
      <c r="C1420" s="19">
        <v>4.5</v>
      </c>
      <c r="D1420" s="20">
        <v>4.5</v>
      </c>
      <c r="E1420" s="32"/>
      <c r="F1420" s="32"/>
    </row>
    <row r="1421" spans="1:6" ht="15.75" thickBot="1">
      <c r="A1421" s="201" t="s">
        <v>101</v>
      </c>
      <c r="B1421" s="202"/>
      <c r="C1421" s="21">
        <v>0.25</v>
      </c>
      <c r="D1421" s="22">
        <v>0.25</v>
      </c>
      <c r="E1421" s="32"/>
      <c r="F1421" s="32"/>
    </row>
    <row r="1422" spans="1:6" ht="15.75" thickBot="1">
      <c r="A1422" s="203" t="s">
        <v>47</v>
      </c>
      <c r="B1422" s="204"/>
      <c r="C1422" s="23"/>
      <c r="D1422" s="24">
        <v>100</v>
      </c>
      <c r="E1422" s="25"/>
      <c r="F1422" s="25"/>
    </row>
    <row r="1423" spans="1:6">
      <c r="A1423" s="205"/>
      <c r="B1423" s="205"/>
      <c r="C1423" s="26"/>
      <c r="D1423" s="26"/>
      <c r="E1423" s="26"/>
      <c r="F1423" s="26"/>
    </row>
    <row r="1424" spans="1:6" ht="15.75" thickBot="1">
      <c r="A1424" s="206" t="s">
        <v>48</v>
      </c>
      <c r="B1424" s="206"/>
      <c r="C1424" s="206"/>
      <c r="D1424" s="206"/>
      <c r="E1424" s="206"/>
      <c r="F1424" s="206"/>
    </row>
    <row r="1425" spans="1:6">
      <c r="A1425" s="207" t="s">
        <v>49</v>
      </c>
      <c r="B1425" s="208"/>
      <c r="C1425" s="208"/>
      <c r="D1425" s="208"/>
      <c r="E1425" s="209" t="s">
        <v>50</v>
      </c>
      <c r="F1425" s="210"/>
    </row>
    <row r="1426" spans="1:6" ht="51.75" thickBot="1">
      <c r="A1426" s="27" t="s">
        <v>51</v>
      </c>
      <c r="B1426" s="28" t="s">
        <v>52</v>
      </c>
      <c r="C1426" s="28" t="s">
        <v>53</v>
      </c>
      <c r="D1426" s="28" t="s">
        <v>54</v>
      </c>
      <c r="E1426" s="211"/>
      <c r="F1426" s="212"/>
    </row>
    <row r="1427" spans="1:6" ht="15.75" thickBot="1">
      <c r="A1427" s="29" t="s">
        <v>516</v>
      </c>
      <c r="B1427" s="30" t="s">
        <v>515</v>
      </c>
      <c r="C1427" s="30" t="s">
        <v>514</v>
      </c>
      <c r="D1427" s="30" t="s">
        <v>513</v>
      </c>
      <c r="E1427" s="213">
        <v>0</v>
      </c>
      <c r="F1427" s="214"/>
    </row>
    <row r="1428" spans="1:6">
      <c r="A1428" s="31"/>
      <c r="B1428" s="31"/>
      <c r="C1428" s="26"/>
      <c r="D1428" s="26"/>
      <c r="E1428" s="26"/>
      <c r="F1428" s="26"/>
    </row>
    <row r="1429" spans="1:6">
      <c r="A1429" s="205" t="s">
        <v>59</v>
      </c>
      <c r="B1429" s="205"/>
      <c r="C1429" s="205"/>
      <c r="D1429" s="205"/>
      <c r="E1429" s="205"/>
      <c r="F1429" s="205"/>
    </row>
    <row r="1430" spans="1:6" ht="63.75" customHeight="1">
      <c r="A1430" s="215" t="s">
        <v>512</v>
      </c>
      <c r="B1430" s="215"/>
      <c r="C1430" s="215"/>
      <c r="D1430" s="215"/>
      <c r="E1430" s="215"/>
      <c r="F1430" s="215"/>
    </row>
    <row r="1431" spans="1:6">
      <c r="A1431" s="216" t="s">
        <v>61</v>
      </c>
      <c r="B1431" s="216"/>
      <c r="C1431" s="32" t="s">
        <v>94</v>
      </c>
      <c r="D1431" s="32"/>
      <c r="E1431" s="32"/>
      <c r="F1431" s="32"/>
    </row>
    <row r="1432" spans="1:6">
      <c r="A1432" s="32"/>
      <c r="B1432" s="32"/>
      <c r="C1432" s="32"/>
      <c r="D1432" s="32"/>
      <c r="E1432" s="32"/>
      <c r="F1432" s="32"/>
    </row>
    <row r="1433" spans="1:6">
      <c r="A1433" s="32"/>
      <c r="B1433" s="32"/>
      <c r="C1433" s="32"/>
      <c r="D1433" s="32"/>
      <c r="E1433" s="32"/>
      <c r="F1433" s="32"/>
    </row>
    <row r="1434" spans="1:6" s="95" customFormat="1"/>
    <row r="1435" spans="1:6" s="95" customFormat="1"/>
    <row r="1436" spans="1:6" s="95" customFormat="1"/>
    <row r="1437" spans="1:6" s="95" customFormat="1"/>
    <row r="1438" spans="1:6" s="95" customFormat="1"/>
    <row r="1439" spans="1:6" s="95" customFormat="1"/>
    <row r="1440" spans="1:6" s="95" customFormat="1"/>
    <row r="1441" spans="1:6" s="95" customFormat="1"/>
    <row r="1442" spans="1:6" s="95" customFormat="1"/>
    <row r="1443" spans="1:6" s="95" customFormat="1"/>
    <row r="1444" spans="1:6" s="95" customFormat="1"/>
    <row r="1445" spans="1:6" s="95" customFormat="1"/>
    <row r="1446" spans="1:6" s="95" customFormat="1"/>
    <row r="1447" spans="1:6" s="95" customFormat="1"/>
    <row r="1448" spans="1:6" s="95" customFormat="1"/>
    <row r="1449" spans="1:6" s="95" customFormat="1"/>
    <row r="1450" spans="1:6" s="95" customFormat="1"/>
    <row r="1451" spans="1:6" s="95" customFormat="1"/>
    <row r="1452" spans="1:6" s="95" customFormat="1"/>
    <row r="1453" spans="1:6" s="95" customFormat="1"/>
    <row r="1454" spans="1:6" s="95" customFormat="1"/>
    <row r="1455" spans="1:6">
      <c r="A1455" s="32"/>
      <c r="B1455" s="32"/>
      <c r="C1455" s="32"/>
      <c r="D1455" s="32"/>
      <c r="E1455" s="32"/>
      <c r="F1455" s="32"/>
    </row>
    <row r="1456" spans="1:6">
      <c r="A1456" s="197" t="s">
        <v>33</v>
      </c>
      <c r="B1456" s="197"/>
      <c r="C1456" s="189" t="s">
        <v>1004</v>
      </c>
      <c r="D1456" s="189"/>
      <c r="E1456" s="189"/>
      <c r="F1456" s="189"/>
    </row>
    <row r="1457" spans="1:6">
      <c r="A1457" s="198" t="s">
        <v>34</v>
      </c>
      <c r="B1457" s="198"/>
      <c r="C1457" s="189" t="s">
        <v>1005</v>
      </c>
      <c r="D1457" s="189"/>
      <c r="E1457" s="189"/>
      <c r="F1457" s="189"/>
    </row>
    <row r="1458" spans="1:6">
      <c r="A1458" s="197" t="s">
        <v>35</v>
      </c>
      <c r="B1458" s="197"/>
      <c r="C1458" s="189" t="s">
        <v>1004</v>
      </c>
      <c r="D1458" s="189"/>
      <c r="E1458" s="189"/>
      <c r="F1458" s="189"/>
    </row>
    <row r="1459" spans="1:6" ht="15.75" thickBot="1">
      <c r="A1459" s="188" t="s">
        <v>36</v>
      </c>
      <c r="B1459" s="188"/>
      <c r="C1459" s="189" t="s">
        <v>88</v>
      </c>
      <c r="D1459" s="189"/>
      <c r="E1459" s="189"/>
      <c r="F1459" s="189"/>
    </row>
    <row r="1460" spans="1:6">
      <c r="A1460" s="116" t="s">
        <v>38</v>
      </c>
      <c r="B1460" s="133"/>
      <c r="C1460" s="192" t="s">
        <v>39</v>
      </c>
      <c r="D1460" s="193"/>
      <c r="E1460" s="12"/>
      <c r="F1460" s="12"/>
    </row>
    <row r="1461" spans="1:6">
      <c r="A1461" s="190"/>
      <c r="B1461" s="191"/>
      <c r="C1461" s="191" t="s">
        <v>40</v>
      </c>
      <c r="D1461" s="194"/>
      <c r="E1461" s="13"/>
      <c r="F1461" s="13"/>
    </row>
    <row r="1462" spans="1:6">
      <c r="A1462" s="190"/>
      <c r="B1462" s="191"/>
      <c r="C1462" s="14" t="s">
        <v>41</v>
      </c>
      <c r="D1462" s="60" t="s">
        <v>42</v>
      </c>
      <c r="E1462" s="12"/>
      <c r="F1462" s="12"/>
    </row>
    <row r="1463" spans="1:6">
      <c r="A1463" s="217" t="s">
        <v>135</v>
      </c>
      <c r="B1463" s="218"/>
      <c r="C1463" s="16">
        <v>103.7</v>
      </c>
      <c r="D1463" s="17">
        <v>81</v>
      </c>
      <c r="E1463" s="18"/>
      <c r="F1463" s="18"/>
    </row>
    <row r="1464" spans="1:6">
      <c r="A1464" s="223" t="s">
        <v>1003</v>
      </c>
      <c r="B1464" s="224"/>
      <c r="C1464" s="19">
        <v>0</v>
      </c>
      <c r="D1464" s="20">
        <v>0</v>
      </c>
      <c r="E1464" s="59"/>
      <c r="F1464" s="59"/>
    </row>
    <row r="1465" spans="1:6">
      <c r="A1465" s="199" t="s">
        <v>1002</v>
      </c>
      <c r="B1465" s="200"/>
      <c r="C1465" s="19">
        <v>16.5</v>
      </c>
      <c r="D1465" s="20">
        <v>15</v>
      </c>
      <c r="E1465" s="59"/>
      <c r="F1465" s="59"/>
    </row>
    <row r="1466" spans="1:6">
      <c r="A1466" s="199" t="s">
        <v>1001</v>
      </c>
      <c r="B1466" s="200"/>
      <c r="C1466" s="19">
        <v>16.5</v>
      </c>
      <c r="D1466" s="20">
        <v>15</v>
      </c>
      <c r="E1466" s="59"/>
      <c r="F1466" s="59"/>
    </row>
    <row r="1467" spans="1:6">
      <c r="A1467" s="199" t="s">
        <v>1000</v>
      </c>
      <c r="B1467" s="200"/>
      <c r="C1467" s="19">
        <v>16.5</v>
      </c>
      <c r="D1467" s="20">
        <v>15</v>
      </c>
      <c r="E1467" s="59"/>
      <c r="F1467" s="59"/>
    </row>
    <row r="1468" spans="1:6">
      <c r="A1468" s="223" t="s">
        <v>999</v>
      </c>
      <c r="B1468" s="224"/>
      <c r="C1468" s="19">
        <v>0</v>
      </c>
      <c r="D1468" s="20">
        <v>0</v>
      </c>
      <c r="E1468" s="59"/>
      <c r="F1468" s="59"/>
    </row>
    <row r="1469" spans="1:6" ht="15.75" thickBot="1">
      <c r="A1469" s="201" t="s">
        <v>136</v>
      </c>
      <c r="B1469" s="202"/>
      <c r="C1469" s="21">
        <v>5</v>
      </c>
      <c r="D1469" s="22">
        <v>5</v>
      </c>
      <c r="E1469" s="59"/>
      <c r="F1469" s="59"/>
    </row>
    <row r="1470" spans="1:6" ht="15.75" thickBot="1">
      <c r="A1470" s="203" t="s">
        <v>47</v>
      </c>
      <c r="B1470" s="204"/>
      <c r="C1470" s="23"/>
      <c r="D1470" s="24">
        <v>100</v>
      </c>
      <c r="E1470" s="25"/>
      <c r="F1470" s="25"/>
    </row>
    <row r="1471" spans="1:6">
      <c r="A1471" s="205"/>
      <c r="B1471" s="205"/>
      <c r="C1471" s="26"/>
      <c r="D1471" s="26"/>
      <c r="E1471" s="26"/>
      <c r="F1471" s="26"/>
    </row>
    <row r="1472" spans="1:6" ht="15.75" thickBot="1">
      <c r="A1472" s="206" t="s">
        <v>48</v>
      </c>
      <c r="B1472" s="206"/>
      <c r="C1472" s="206"/>
      <c r="D1472" s="206"/>
      <c r="E1472" s="206"/>
      <c r="F1472" s="206"/>
    </row>
    <row r="1473" spans="1:6">
      <c r="A1473" s="207" t="s">
        <v>49</v>
      </c>
      <c r="B1473" s="208"/>
      <c r="C1473" s="208"/>
      <c r="D1473" s="208"/>
      <c r="E1473" s="209" t="s">
        <v>50</v>
      </c>
      <c r="F1473" s="210"/>
    </row>
    <row r="1474" spans="1:6" ht="51.75" thickBot="1">
      <c r="A1474" s="27" t="s">
        <v>51</v>
      </c>
      <c r="B1474" s="28" t="s">
        <v>52</v>
      </c>
      <c r="C1474" s="28" t="s">
        <v>53</v>
      </c>
      <c r="D1474" s="28" t="s">
        <v>54</v>
      </c>
      <c r="E1474" s="211"/>
      <c r="F1474" s="212"/>
    </row>
    <row r="1475" spans="1:6" ht="15.75" thickBot="1">
      <c r="A1475" s="29" t="s">
        <v>998</v>
      </c>
      <c r="B1475" s="30" t="s">
        <v>997</v>
      </c>
      <c r="C1475" s="30" t="s">
        <v>996</v>
      </c>
      <c r="D1475" s="30" t="s">
        <v>995</v>
      </c>
      <c r="E1475" s="213">
        <v>8.1999999999999993</v>
      </c>
      <c r="F1475" s="214"/>
    </row>
    <row r="1476" spans="1:6">
      <c r="A1476" s="58"/>
      <c r="B1476" s="58"/>
      <c r="C1476" s="26"/>
      <c r="D1476" s="26"/>
      <c r="E1476" s="26"/>
      <c r="F1476" s="26"/>
    </row>
    <row r="1477" spans="1:6">
      <c r="A1477" s="205" t="s">
        <v>59</v>
      </c>
      <c r="B1477" s="205"/>
      <c r="C1477" s="205"/>
      <c r="D1477" s="205"/>
      <c r="E1477" s="205"/>
      <c r="F1477" s="205"/>
    </row>
    <row r="1478" spans="1:6" ht="42.75" customHeight="1">
      <c r="A1478" s="215" t="s">
        <v>994</v>
      </c>
      <c r="B1478" s="215"/>
      <c r="C1478" s="215"/>
      <c r="D1478" s="215"/>
      <c r="E1478" s="215"/>
      <c r="F1478" s="215"/>
    </row>
    <row r="1479" spans="1:6">
      <c r="A1479" s="216" t="s">
        <v>61</v>
      </c>
      <c r="B1479" s="216"/>
      <c r="C1479" s="59" t="s">
        <v>94</v>
      </c>
      <c r="D1479" s="59"/>
      <c r="E1479" s="59"/>
      <c r="F1479" s="59"/>
    </row>
    <row r="1480" spans="1:6">
      <c r="A1480" s="59"/>
      <c r="B1480" s="59"/>
      <c r="C1480" s="59"/>
      <c r="D1480" s="59"/>
      <c r="E1480" s="59"/>
      <c r="F1480" s="59"/>
    </row>
    <row r="1481" spans="1:6" s="95" customFormat="1"/>
    <row r="1482" spans="1:6" s="95" customFormat="1"/>
    <row r="1483" spans="1:6" s="95" customFormat="1"/>
    <row r="1484" spans="1:6" s="95" customFormat="1"/>
    <row r="1485" spans="1:6" s="95" customFormat="1"/>
    <row r="1486" spans="1:6" s="95" customFormat="1"/>
    <row r="1487" spans="1:6" s="95" customFormat="1"/>
    <row r="1488" spans="1:6" s="95" customFormat="1"/>
    <row r="1489" spans="1:6" s="95" customFormat="1"/>
    <row r="1490" spans="1:6" s="95" customFormat="1"/>
    <row r="1491" spans="1:6" s="95" customFormat="1"/>
    <row r="1492" spans="1:6" s="95" customFormat="1"/>
    <row r="1493" spans="1:6" s="95" customFormat="1"/>
    <row r="1494" spans="1:6" s="95" customFormat="1"/>
    <row r="1495" spans="1:6" s="95" customFormat="1"/>
    <row r="1496" spans="1:6" s="95" customFormat="1"/>
    <row r="1497" spans="1:6" s="95" customFormat="1"/>
    <row r="1498" spans="1:6" s="95" customFormat="1"/>
    <row r="1499" spans="1:6">
      <c r="A1499" s="59"/>
      <c r="B1499" s="59"/>
      <c r="C1499" s="59"/>
      <c r="D1499" s="59"/>
      <c r="E1499" s="59"/>
      <c r="F1499" s="59"/>
    </row>
    <row r="1500" spans="1:6">
      <c r="A1500" s="59"/>
      <c r="B1500" s="59"/>
      <c r="C1500" s="59"/>
      <c r="D1500" s="59"/>
      <c r="E1500" s="59"/>
      <c r="F1500" s="59"/>
    </row>
    <row r="1501" spans="1:6">
      <c r="A1501" s="197" t="s">
        <v>33</v>
      </c>
      <c r="B1501" s="197"/>
      <c r="C1501" s="189" t="s">
        <v>905</v>
      </c>
      <c r="D1501" s="189"/>
      <c r="E1501" s="189"/>
      <c r="F1501" s="189"/>
    </row>
    <row r="1502" spans="1:6">
      <c r="A1502" s="198" t="s">
        <v>34</v>
      </c>
      <c r="B1502" s="198"/>
      <c r="C1502" s="189" t="s">
        <v>904</v>
      </c>
      <c r="D1502" s="189"/>
      <c r="E1502" s="189"/>
      <c r="F1502" s="189"/>
    </row>
    <row r="1503" spans="1:6">
      <c r="A1503" s="197" t="s">
        <v>35</v>
      </c>
      <c r="B1503" s="197"/>
      <c r="C1503" s="189" t="s">
        <v>905</v>
      </c>
      <c r="D1503" s="189"/>
      <c r="E1503" s="189"/>
      <c r="F1503" s="189"/>
    </row>
    <row r="1504" spans="1:6" ht="15.75" thickBot="1">
      <c r="A1504" s="188" t="s">
        <v>36</v>
      </c>
      <c r="B1504" s="188"/>
      <c r="C1504" s="189" t="s">
        <v>37</v>
      </c>
      <c r="D1504" s="189"/>
      <c r="E1504" s="189"/>
      <c r="F1504" s="189"/>
    </row>
    <row r="1505" spans="1:6">
      <c r="A1505" s="116" t="s">
        <v>38</v>
      </c>
      <c r="B1505" s="133"/>
      <c r="C1505" s="192" t="s">
        <v>39</v>
      </c>
      <c r="D1505" s="193"/>
      <c r="E1505" s="12"/>
      <c r="F1505" s="12"/>
    </row>
    <row r="1506" spans="1:6">
      <c r="A1506" s="190"/>
      <c r="B1506" s="191"/>
      <c r="C1506" s="191" t="s">
        <v>40</v>
      </c>
      <c r="D1506" s="194"/>
      <c r="E1506" s="13"/>
      <c r="F1506" s="13"/>
    </row>
    <row r="1507" spans="1:6">
      <c r="A1507" s="190"/>
      <c r="B1507" s="191"/>
      <c r="C1507" s="14" t="s">
        <v>41</v>
      </c>
      <c r="D1507" s="60" t="s">
        <v>42</v>
      </c>
      <c r="E1507" s="12"/>
      <c r="F1507" s="12"/>
    </row>
    <row r="1508" spans="1:6">
      <c r="A1508" s="217" t="s">
        <v>190</v>
      </c>
      <c r="B1508" s="218"/>
      <c r="C1508" s="16">
        <v>40</v>
      </c>
      <c r="D1508" s="17">
        <v>28</v>
      </c>
      <c r="E1508" s="18"/>
      <c r="F1508" s="18"/>
    </row>
    <row r="1509" spans="1:6">
      <c r="A1509" s="199" t="s">
        <v>203</v>
      </c>
      <c r="B1509" s="200"/>
      <c r="C1509" s="19">
        <v>28</v>
      </c>
      <c r="D1509" s="20">
        <v>28</v>
      </c>
      <c r="E1509" s="59"/>
      <c r="F1509" s="59"/>
    </row>
    <row r="1510" spans="1:6">
      <c r="A1510" s="199" t="s">
        <v>843</v>
      </c>
      <c r="B1510" s="200"/>
      <c r="C1510" s="19">
        <v>12</v>
      </c>
      <c r="D1510" s="20">
        <v>9.6</v>
      </c>
      <c r="E1510" s="59"/>
      <c r="F1510" s="59"/>
    </row>
    <row r="1511" spans="1:6">
      <c r="A1511" s="199" t="s">
        <v>153</v>
      </c>
      <c r="B1511" s="200"/>
      <c r="C1511" s="19">
        <v>8</v>
      </c>
      <c r="D1511" s="20">
        <v>6.4</v>
      </c>
      <c r="E1511" s="59"/>
      <c r="F1511" s="59"/>
    </row>
    <row r="1512" spans="1:6">
      <c r="A1512" s="199" t="s">
        <v>175</v>
      </c>
      <c r="B1512" s="200"/>
      <c r="C1512" s="19">
        <v>6.4</v>
      </c>
      <c r="D1512" s="20">
        <v>6.4</v>
      </c>
      <c r="E1512" s="59"/>
      <c r="F1512" s="59"/>
    </row>
    <row r="1513" spans="1:6">
      <c r="A1513" s="199" t="s">
        <v>157</v>
      </c>
      <c r="B1513" s="200"/>
      <c r="C1513" s="19">
        <v>4</v>
      </c>
      <c r="D1513" s="20">
        <v>3.4</v>
      </c>
      <c r="E1513" s="59"/>
      <c r="F1513" s="59"/>
    </row>
    <row r="1514" spans="1:6">
      <c r="A1514" s="199" t="s">
        <v>176</v>
      </c>
      <c r="B1514" s="200"/>
      <c r="C1514" s="19">
        <v>3.4</v>
      </c>
      <c r="D1514" s="20">
        <v>3.4</v>
      </c>
      <c r="E1514" s="59"/>
      <c r="F1514" s="59"/>
    </row>
    <row r="1515" spans="1:6">
      <c r="A1515" s="199" t="s">
        <v>906</v>
      </c>
      <c r="B1515" s="200"/>
      <c r="C1515" s="19">
        <v>3</v>
      </c>
      <c r="D1515" s="20">
        <v>3</v>
      </c>
      <c r="E1515" s="59"/>
      <c r="F1515" s="59"/>
    </row>
    <row r="1516" spans="1:6">
      <c r="A1516" s="199" t="s">
        <v>380</v>
      </c>
      <c r="B1516" s="200"/>
      <c r="C1516" s="19">
        <v>1.2</v>
      </c>
      <c r="D1516" s="20">
        <v>0.9</v>
      </c>
      <c r="E1516" s="59"/>
      <c r="F1516" s="59"/>
    </row>
    <row r="1517" spans="1:6">
      <c r="A1517" s="199" t="s">
        <v>178</v>
      </c>
      <c r="B1517" s="200"/>
      <c r="C1517" s="19">
        <v>0</v>
      </c>
      <c r="D1517" s="20">
        <v>120</v>
      </c>
      <c r="E1517" s="59"/>
      <c r="F1517" s="59"/>
    </row>
    <row r="1518" spans="1:6">
      <c r="A1518" s="199" t="s">
        <v>159</v>
      </c>
      <c r="B1518" s="200"/>
      <c r="C1518" s="19">
        <v>4</v>
      </c>
      <c r="D1518" s="20">
        <v>4</v>
      </c>
      <c r="E1518" s="59"/>
      <c r="F1518" s="59"/>
    </row>
    <row r="1519" spans="1:6" ht="15.75" thickBot="1">
      <c r="A1519" s="201" t="s">
        <v>101</v>
      </c>
      <c r="B1519" s="202"/>
      <c r="C1519" s="21">
        <v>0.2</v>
      </c>
      <c r="D1519" s="22">
        <v>0.2</v>
      </c>
      <c r="E1519" s="59"/>
      <c r="F1519" s="59"/>
    </row>
    <row r="1520" spans="1:6" ht="15.75" thickBot="1">
      <c r="A1520" s="203" t="s">
        <v>47</v>
      </c>
      <c r="B1520" s="204"/>
      <c r="C1520" s="23"/>
      <c r="D1520" s="24">
        <v>100</v>
      </c>
      <c r="E1520" s="25"/>
      <c r="F1520" s="25"/>
    </row>
    <row r="1521" spans="1:6">
      <c r="A1521" s="205"/>
      <c r="B1521" s="205"/>
      <c r="C1521" s="26"/>
      <c r="D1521" s="26"/>
      <c r="E1521" s="26"/>
      <c r="F1521" s="26"/>
    </row>
    <row r="1522" spans="1:6" ht="15.75" thickBot="1">
      <c r="A1522" s="206" t="s">
        <v>48</v>
      </c>
      <c r="B1522" s="206"/>
      <c r="C1522" s="206"/>
      <c r="D1522" s="206"/>
      <c r="E1522" s="206"/>
      <c r="F1522" s="206"/>
    </row>
    <row r="1523" spans="1:6">
      <c r="A1523" s="207" t="s">
        <v>49</v>
      </c>
      <c r="B1523" s="208"/>
      <c r="C1523" s="208"/>
      <c r="D1523" s="208"/>
      <c r="E1523" s="209" t="s">
        <v>50</v>
      </c>
      <c r="F1523" s="210"/>
    </row>
    <row r="1524" spans="1:6" ht="51.75" thickBot="1">
      <c r="A1524" s="27" t="s">
        <v>51</v>
      </c>
      <c r="B1524" s="28" t="s">
        <v>52</v>
      </c>
      <c r="C1524" s="28" t="s">
        <v>53</v>
      </c>
      <c r="D1524" s="28" t="s">
        <v>54</v>
      </c>
      <c r="E1524" s="211"/>
      <c r="F1524" s="212"/>
    </row>
    <row r="1525" spans="1:6" ht="15.75" thickBot="1">
      <c r="A1525" s="29" t="s">
        <v>912</v>
      </c>
      <c r="B1525" s="30" t="s">
        <v>913</v>
      </c>
      <c r="C1525" s="30" t="s">
        <v>509</v>
      </c>
      <c r="D1525" s="30" t="s">
        <v>914</v>
      </c>
      <c r="E1525" s="213">
        <v>3.65</v>
      </c>
      <c r="F1525" s="214"/>
    </row>
    <row r="1526" spans="1:6">
      <c r="A1526" s="58"/>
      <c r="B1526" s="58"/>
      <c r="C1526" s="26"/>
      <c r="D1526" s="26"/>
      <c r="E1526" s="26"/>
      <c r="F1526" s="26"/>
    </row>
    <row r="1527" spans="1:6">
      <c r="A1527" s="205" t="s">
        <v>59</v>
      </c>
      <c r="B1527" s="205"/>
      <c r="C1527" s="205"/>
      <c r="D1527" s="205"/>
      <c r="E1527" s="205"/>
      <c r="F1527" s="205"/>
    </row>
    <row r="1528" spans="1:6" ht="137.25" customHeight="1">
      <c r="A1528" s="215" t="s">
        <v>915</v>
      </c>
      <c r="B1528" s="215"/>
      <c r="C1528" s="215"/>
      <c r="D1528" s="215"/>
      <c r="E1528" s="215"/>
      <c r="F1528" s="215"/>
    </row>
    <row r="1529" spans="1:6">
      <c r="A1529" s="216" t="s">
        <v>61</v>
      </c>
      <c r="B1529" s="216"/>
      <c r="C1529" s="59" t="s">
        <v>94</v>
      </c>
      <c r="D1529" s="59"/>
      <c r="E1529" s="59"/>
      <c r="F1529" s="59"/>
    </row>
    <row r="1530" spans="1:6">
      <c r="A1530" s="59"/>
      <c r="B1530" s="59"/>
      <c r="C1530" s="59"/>
      <c r="D1530" s="59"/>
      <c r="E1530" s="59"/>
      <c r="F1530" s="59"/>
    </row>
    <row r="1531" spans="1:6" s="95" customFormat="1"/>
    <row r="1532" spans="1:6" s="95" customFormat="1"/>
    <row r="1533" spans="1:6" s="95" customFormat="1"/>
    <row r="1534" spans="1:6" s="95" customFormat="1"/>
    <row r="1535" spans="1:6" s="95" customFormat="1"/>
    <row r="1536" spans="1:6" s="95" customFormat="1"/>
    <row r="1537" spans="1:6" s="95" customFormat="1"/>
    <row r="1538" spans="1:6">
      <c r="A1538" s="59"/>
      <c r="B1538" s="59"/>
      <c r="C1538" s="59"/>
      <c r="D1538" s="59"/>
      <c r="E1538" s="59"/>
      <c r="F1538" s="59"/>
    </row>
    <row r="1539" spans="1:6">
      <c r="A1539" s="205"/>
      <c r="B1539" s="205"/>
      <c r="C1539" s="26"/>
      <c r="D1539" s="26"/>
      <c r="E1539" s="26"/>
      <c r="F1539" s="26"/>
    </row>
    <row r="1540" spans="1:6">
      <c r="A1540" s="197" t="s">
        <v>33</v>
      </c>
      <c r="B1540" s="197"/>
      <c r="C1540" s="189" t="s">
        <v>669</v>
      </c>
      <c r="D1540" s="189"/>
      <c r="E1540" s="189"/>
      <c r="F1540" s="189"/>
    </row>
    <row r="1541" spans="1:6">
      <c r="A1541" s="198" t="s">
        <v>34</v>
      </c>
      <c r="B1541" s="198"/>
      <c r="C1541" s="189" t="s">
        <v>993</v>
      </c>
      <c r="D1541" s="189"/>
      <c r="E1541" s="189"/>
      <c r="F1541" s="189"/>
    </row>
    <row r="1542" spans="1:6">
      <c r="A1542" s="197" t="s">
        <v>35</v>
      </c>
      <c r="B1542" s="197"/>
      <c r="C1542" s="189" t="s">
        <v>669</v>
      </c>
      <c r="D1542" s="189"/>
      <c r="E1542" s="189"/>
      <c r="F1542" s="189"/>
    </row>
    <row r="1543" spans="1:6" ht="15.75" thickBot="1">
      <c r="A1543" s="188" t="s">
        <v>36</v>
      </c>
      <c r="B1543" s="188"/>
      <c r="C1543" s="189" t="s">
        <v>88</v>
      </c>
      <c r="D1543" s="189"/>
      <c r="E1543" s="189"/>
      <c r="F1543" s="189"/>
    </row>
    <row r="1544" spans="1:6">
      <c r="A1544" s="116" t="s">
        <v>38</v>
      </c>
      <c r="B1544" s="133"/>
      <c r="C1544" s="192" t="s">
        <v>39</v>
      </c>
      <c r="D1544" s="193"/>
      <c r="E1544" s="12"/>
      <c r="F1544" s="12"/>
    </row>
    <row r="1545" spans="1:6">
      <c r="A1545" s="190"/>
      <c r="B1545" s="191"/>
      <c r="C1545" s="191" t="s">
        <v>40</v>
      </c>
      <c r="D1545" s="194"/>
      <c r="E1545" s="13"/>
      <c r="F1545" s="13"/>
    </row>
    <row r="1546" spans="1:6">
      <c r="A1546" s="190"/>
      <c r="B1546" s="191"/>
      <c r="C1546" s="14" t="s">
        <v>41</v>
      </c>
      <c r="D1546" s="60" t="s">
        <v>42</v>
      </c>
      <c r="E1546" s="12"/>
      <c r="F1546" s="12"/>
    </row>
    <row r="1547" spans="1:6">
      <c r="A1547" s="217" t="s">
        <v>135</v>
      </c>
      <c r="B1547" s="218"/>
      <c r="C1547" s="16">
        <v>121.6</v>
      </c>
      <c r="D1547" s="17">
        <v>95</v>
      </c>
      <c r="E1547" s="18"/>
      <c r="F1547" s="18"/>
    </row>
    <row r="1548" spans="1:6">
      <c r="A1548" s="223" t="s">
        <v>149</v>
      </c>
      <c r="B1548" s="224"/>
      <c r="C1548" s="19">
        <v>0</v>
      </c>
      <c r="D1548" s="20">
        <v>0</v>
      </c>
      <c r="E1548" s="59"/>
      <c r="F1548" s="59"/>
    </row>
    <row r="1549" spans="1:6" ht="15.75" thickBot="1">
      <c r="A1549" s="201" t="s">
        <v>136</v>
      </c>
      <c r="B1549" s="202"/>
      <c r="C1549" s="21">
        <v>6</v>
      </c>
      <c r="D1549" s="22">
        <v>6</v>
      </c>
      <c r="E1549" s="59"/>
      <c r="F1549" s="59"/>
    </row>
    <row r="1550" spans="1:6" ht="15.75" thickBot="1">
      <c r="A1550" s="203" t="s">
        <v>47</v>
      </c>
      <c r="B1550" s="204"/>
      <c r="C1550" s="23"/>
      <c r="D1550" s="24">
        <v>100</v>
      </c>
      <c r="E1550" s="25"/>
      <c r="F1550" s="25"/>
    </row>
    <row r="1551" spans="1:6">
      <c r="A1551" s="205"/>
      <c r="B1551" s="205"/>
      <c r="C1551" s="26"/>
      <c r="D1551" s="26"/>
      <c r="E1551" s="26"/>
      <c r="F1551" s="26"/>
    </row>
    <row r="1552" spans="1:6" ht="15.75" thickBot="1">
      <c r="A1552" s="206" t="s">
        <v>48</v>
      </c>
      <c r="B1552" s="206"/>
      <c r="C1552" s="206"/>
      <c r="D1552" s="206"/>
      <c r="E1552" s="206"/>
      <c r="F1552" s="206"/>
    </row>
    <row r="1553" spans="1:6">
      <c r="A1553" s="207" t="s">
        <v>49</v>
      </c>
      <c r="B1553" s="208"/>
      <c r="C1553" s="208"/>
      <c r="D1553" s="208"/>
      <c r="E1553" s="209" t="s">
        <v>50</v>
      </c>
      <c r="F1553" s="210"/>
    </row>
    <row r="1554" spans="1:6" ht="51.75" thickBot="1">
      <c r="A1554" s="27" t="s">
        <v>51</v>
      </c>
      <c r="B1554" s="28" t="s">
        <v>52</v>
      </c>
      <c r="C1554" s="28" t="s">
        <v>53</v>
      </c>
      <c r="D1554" s="28" t="s">
        <v>54</v>
      </c>
      <c r="E1554" s="211"/>
      <c r="F1554" s="212"/>
    </row>
    <row r="1555" spans="1:6" ht="15.75" thickBot="1">
      <c r="A1555" s="29" t="s">
        <v>992</v>
      </c>
      <c r="B1555" s="30" t="s">
        <v>991</v>
      </c>
      <c r="C1555" s="30" t="s">
        <v>990</v>
      </c>
      <c r="D1555" s="30" t="s">
        <v>989</v>
      </c>
      <c r="E1555" s="213">
        <v>9.5</v>
      </c>
      <c r="F1555" s="214"/>
    </row>
    <row r="1556" spans="1:6">
      <c r="A1556" s="58"/>
      <c r="B1556" s="58"/>
      <c r="C1556" s="26"/>
      <c r="D1556" s="26"/>
      <c r="E1556" s="26"/>
      <c r="F1556" s="26"/>
    </row>
    <row r="1557" spans="1:6">
      <c r="A1557" s="205" t="s">
        <v>59</v>
      </c>
      <c r="B1557" s="205"/>
      <c r="C1557" s="205"/>
      <c r="D1557" s="205"/>
      <c r="E1557" s="205"/>
      <c r="F1557" s="205"/>
    </row>
    <row r="1558" spans="1:6" ht="43.5" customHeight="1">
      <c r="A1558" s="215" t="s">
        <v>988</v>
      </c>
      <c r="B1558" s="215"/>
      <c r="C1558" s="215"/>
      <c r="D1558" s="215"/>
      <c r="E1558" s="215"/>
      <c r="F1558" s="215"/>
    </row>
    <row r="1559" spans="1:6">
      <c r="A1559" s="216" t="s">
        <v>61</v>
      </c>
      <c r="B1559" s="216"/>
      <c r="C1559" s="59" t="s">
        <v>94</v>
      </c>
      <c r="D1559" s="59"/>
      <c r="E1559" s="59"/>
      <c r="F1559" s="59"/>
    </row>
    <row r="1560" spans="1:6">
      <c r="A1560" s="59"/>
      <c r="B1560" s="59"/>
      <c r="C1560" s="59"/>
      <c r="D1560" s="59"/>
      <c r="E1560" s="59"/>
      <c r="F1560" s="59"/>
    </row>
    <row r="1561" spans="1:6">
      <c r="A1561" s="59"/>
      <c r="B1561" s="59"/>
      <c r="C1561" s="59"/>
      <c r="D1561" s="59"/>
      <c r="E1561" s="59"/>
      <c r="F1561" s="59"/>
    </row>
    <row r="1562" spans="1:6" s="95" customFormat="1"/>
    <row r="1563" spans="1:6" s="95" customFormat="1"/>
    <row r="1564" spans="1:6" s="95" customFormat="1"/>
    <row r="1565" spans="1:6" s="95" customFormat="1"/>
    <row r="1566" spans="1:6" s="95" customFormat="1"/>
    <row r="1567" spans="1:6" s="95" customFormat="1"/>
    <row r="1568" spans="1:6" s="95" customFormat="1"/>
    <row r="1569" spans="1:6" s="95" customFormat="1"/>
    <row r="1570" spans="1:6" s="95" customFormat="1"/>
    <row r="1571" spans="1:6" s="95" customFormat="1"/>
    <row r="1572" spans="1:6" s="95" customFormat="1"/>
    <row r="1573" spans="1:6" s="95" customFormat="1"/>
    <row r="1574" spans="1:6" s="95" customFormat="1"/>
    <row r="1575" spans="1:6" s="95" customFormat="1"/>
    <row r="1576" spans="1:6" s="95" customFormat="1"/>
    <row r="1577" spans="1:6" s="95" customFormat="1"/>
    <row r="1578" spans="1:6" s="95" customFormat="1"/>
    <row r="1579" spans="1:6" s="95" customFormat="1"/>
    <row r="1580" spans="1:6" s="95" customFormat="1"/>
    <row r="1581" spans="1:6" s="95" customFormat="1"/>
    <row r="1582" spans="1:6" s="95" customFormat="1"/>
    <row r="1583" spans="1:6" s="95" customFormat="1"/>
    <row r="1584" spans="1:6">
      <c r="A1584" s="59"/>
      <c r="B1584" s="59"/>
      <c r="C1584" s="59"/>
      <c r="D1584" s="59"/>
      <c r="E1584" s="59"/>
      <c r="F1584" s="59"/>
    </row>
    <row r="1585" spans="1:6">
      <c r="A1585" s="197" t="s">
        <v>33</v>
      </c>
      <c r="B1585" s="197"/>
      <c r="C1585" s="189" t="s">
        <v>669</v>
      </c>
      <c r="D1585" s="189"/>
      <c r="E1585" s="189"/>
      <c r="F1585" s="189"/>
    </row>
    <row r="1586" spans="1:6">
      <c r="A1586" s="198" t="s">
        <v>34</v>
      </c>
      <c r="B1586" s="198"/>
      <c r="C1586" s="189" t="s">
        <v>668</v>
      </c>
      <c r="D1586" s="189"/>
      <c r="E1586" s="189"/>
      <c r="F1586" s="189"/>
    </row>
    <row r="1587" spans="1:6">
      <c r="A1587" s="197" t="s">
        <v>35</v>
      </c>
      <c r="B1587" s="197"/>
      <c r="C1587" s="189" t="s">
        <v>669</v>
      </c>
      <c r="D1587" s="189"/>
      <c r="E1587" s="189"/>
      <c r="F1587" s="189"/>
    </row>
    <row r="1588" spans="1:6" ht="15.75" thickBot="1">
      <c r="A1588" s="188" t="s">
        <v>36</v>
      </c>
      <c r="B1588" s="188"/>
      <c r="C1588" s="189" t="s">
        <v>37</v>
      </c>
      <c r="D1588" s="189"/>
      <c r="E1588" s="189"/>
      <c r="F1588" s="189"/>
    </row>
    <row r="1589" spans="1:6">
      <c r="A1589" s="116" t="s">
        <v>38</v>
      </c>
      <c r="B1589" s="133"/>
      <c r="C1589" s="192" t="s">
        <v>39</v>
      </c>
      <c r="D1589" s="193"/>
      <c r="E1589" s="12"/>
      <c r="F1589" s="12"/>
    </row>
    <row r="1590" spans="1:6">
      <c r="A1590" s="190"/>
      <c r="B1590" s="191"/>
      <c r="C1590" s="191" t="s">
        <v>40</v>
      </c>
      <c r="D1590" s="194"/>
      <c r="E1590" s="13"/>
      <c r="F1590" s="13"/>
    </row>
    <row r="1591" spans="1:6">
      <c r="A1591" s="190"/>
      <c r="B1591" s="191"/>
      <c r="C1591" s="14" t="s">
        <v>41</v>
      </c>
      <c r="D1591" s="15" t="s">
        <v>42</v>
      </c>
      <c r="E1591" s="12"/>
      <c r="F1591" s="12"/>
    </row>
    <row r="1592" spans="1:6">
      <c r="A1592" s="217" t="s">
        <v>671</v>
      </c>
      <c r="B1592" s="218"/>
      <c r="C1592" s="16">
        <v>10</v>
      </c>
      <c r="D1592" s="17">
        <v>10</v>
      </c>
      <c r="E1592" s="18"/>
      <c r="F1592" s="18"/>
    </row>
    <row r="1593" spans="1:6">
      <c r="A1593" s="199" t="s">
        <v>104</v>
      </c>
      <c r="B1593" s="200"/>
      <c r="C1593" s="19">
        <v>60</v>
      </c>
      <c r="D1593" s="20">
        <v>60</v>
      </c>
      <c r="E1593" s="32"/>
      <c r="F1593" s="32"/>
    </row>
    <row r="1594" spans="1:6">
      <c r="A1594" s="223" t="s">
        <v>675</v>
      </c>
      <c r="B1594" s="224"/>
      <c r="C1594" s="19">
        <v>0</v>
      </c>
      <c r="D1594" s="20">
        <v>26.5</v>
      </c>
      <c r="E1594" s="32"/>
      <c r="F1594" s="32"/>
    </row>
    <row r="1595" spans="1:6">
      <c r="A1595" s="199" t="s">
        <v>103</v>
      </c>
      <c r="B1595" s="200"/>
      <c r="C1595" s="19">
        <v>75</v>
      </c>
      <c r="D1595" s="20">
        <v>75</v>
      </c>
      <c r="E1595" s="32"/>
      <c r="F1595" s="32"/>
    </row>
    <row r="1596" spans="1:6">
      <c r="A1596" s="199" t="s">
        <v>102</v>
      </c>
      <c r="B1596" s="200"/>
      <c r="C1596" s="19">
        <v>2</v>
      </c>
      <c r="D1596" s="20">
        <v>2</v>
      </c>
      <c r="E1596" s="32"/>
      <c r="F1596" s="32"/>
    </row>
    <row r="1597" spans="1:6">
      <c r="A1597" s="199" t="s">
        <v>14</v>
      </c>
      <c r="B1597" s="200"/>
      <c r="C1597" s="19">
        <v>2.5</v>
      </c>
      <c r="D1597" s="20">
        <v>2.5</v>
      </c>
      <c r="E1597" s="32"/>
      <c r="F1597" s="32"/>
    </row>
    <row r="1598" spans="1:6" ht="15.75" thickBot="1">
      <c r="A1598" s="201" t="s">
        <v>101</v>
      </c>
      <c r="B1598" s="202"/>
      <c r="C1598" s="21">
        <v>0.25</v>
      </c>
      <c r="D1598" s="22">
        <v>0.25</v>
      </c>
      <c r="E1598" s="32"/>
      <c r="F1598" s="32"/>
    </row>
    <row r="1599" spans="1:6" ht="15.75" thickBot="1">
      <c r="A1599" s="203" t="s">
        <v>47</v>
      </c>
      <c r="B1599" s="204"/>
      <c r="C1599" s="23"/>
      <c r="D1599" s="24">
        <v>100</v>
      </c>
      <c r="E1599" s="25"/>
      <c r="F1599" s="25"/>
    </row>
    <row r="1600" spans="1:6">
      <c r="A1600" s="205"/>
      <c r="B1600" s="205"/>
      <c r="C1600" s="26"/>
      <c r="D1600" s="26"/>
      <c r="E1600" s="26"/>
      <c r="F1600" s="26"/>
    </row>
    <row r="1601" spans="1:6" ht="15.75" thickBot="1">
      <c r="A1601" s="206" t="s">
        <v>48</v>
      </c>
      <c r="B1601" s="206"/>
      <c r="C1601" s="206"/>
      <c r="D1601" s="206"/>
      <c r="E1601" s="206"/>
      <c r="F1601" s="206"/>
    </row>
    <row r="1602" spans="1:6">
      <c r="A1602" s="207" t="s">
        <v>49</v>
      </c>
      <c r="B1602" s="208"/>
      <c r="C1602" s="208"/>
      <c r="D1602" s="208"/>
      <c r="E1602" s="209" t="s">
        <v>50</v>
      </c>
      <c r="F1602" s="210"/>
    </row>
    <row r="1603" spans="1:6" ht="51.75" thickBot="1">
      <c r="A1603" s="27" t="s">
        <v>51</v>
      </c>
      <c r="B1603" s="28" t="s">
        <v>52</v>
      </c>
      <c r="C1603" s="28" t="s">
        <v>53</v>
      </c>
      <c r="D1603" s="28" t="s">
        <v>54</v>
      </c>
      <c r="E1603" s="211"/>
      <c r="F1603" s="212"/>
    </row>
    <row r="1604" spans="1:6" ht="15.75" thickBot="1">
      <c r="A1604" s="29" t="s">
        <v>676</v>
      </c>
      <c r="B1604" s="30" t="s">
        <v>677</v>
      </c>
      <c r="C1604" s="30" t="s">
        <v>678</v>
      </c>
      <c r="D1604" s="30" t="s">
        <v>679</v>
      </c>
      <c r="E1604" s="213">
        <v>0.45</v>
      </c>
      <c r="F1604" s="214"/>
    </row>
    <row r="1605" spans="1:6">
      <c r="A1605" s="31"/>
      <c r="B1605" s="31"/>
      <c r="C1605" s="26"/>
      <c r="D1605" s="26"/>
      <c r="E1605" s="26"/>
      <c r="F1605" s="26"/>
    </row>
    <row r="1606" spans="1:6">
      <c r="A1606" s="205" t="s">
        <v>59</v>
      </c>
      <c r="B1606" s="205"/>
      <c r="C1606" s="205"/>
      <c r="D1606" s="205"/>
      <c r="E1606" s="205"/>
      <c r="F1606" s="205"/>
    </row>
    <row r="1607" spans="1:6" ht="66.75" customHeight="1">
      <c r="A1607" s="215" t="s">
        <v>680</v>
      </c>
      <c r="B1607" s="215"/>
      <c r="C1607" s="215"/>
      <c r="D1607" s="215"/>
      <c r="E1607" s="215"/>
      <c r="F1607" s="215"/>
    </row>
    <row r="1608" spans="1:6">
      <c r="A1608" s="216" t="s">
        <v>61</v>
      </c>
      <c r="B1608" s="216"/>
      <c r="C1608" s="32" t="s">
        <v>94</v>
      </c>
      <c r="D1608" s="32"/>
      <c r="E1608" s="32"/>
      <c r="F1608" s="32"/>
    </row>
    <row r="1609" spans="1:6">
      <c r="A1609" s="32"/>
      <c r="B1609" s="32"/>
      <c r="C1609" s="32"/>
      <c r="D1609" s="32"/>
      <c r="E1609" s="32"/>
      <c r="F1609" s="32"/>
    </row>
    <row r="1610" spans="1:6">
      <c r="A1610" s="32"/>
      <c r="B1610" s="32"/>
      <c r="C1610" s="32"/>
      <c r="D1610" s="32"/>
      <c r="E1610" s="32"/>
      <c r="F1610" s="32"/>
    </row>
    <row r="1611" spans="1:6" s="95" customFormat="1"/>
    <row r="1612" spans="1:6" s="95" customFormat="1"/>
    <row r="1613" spans="1:6" s="95" customFormat="1"/>
    <row r="1614" spans="1:6" s="95" customFormat="1"/>
    <row r="1615" spans="1:6" s="95" customFormat="1"/>
    <row r="1616" spans="1:6" s="95" customFormat="1"/>
    <row r="1617" spans="1:6" s="95" customFormat="1"/>
    <row r="1618" spans="1:6" s="95" customFormat="1"/>
    <row r="1619" spans="1:6" s="95" customFormat="1"/>
    <row r="1620" spans="1:6" s="95" customFormat="1"/>
    <row r="1621" spans="1:6" s="95" customFormat="1"/>
    <row r="1622" spans="1:6" s="95" customFormat="1"/>
    <row r="1623" spans="1:6" s="95" customFormat="1"/>
    <row r="1624" spans="1:6" s="95" customFormat="1"/>
    <row r="1625" spans="1:6" s="95" customFormat="1"/>
    <row r="1626" spans="1:6" s="95" customFormat="1"/>
    <row r="1627" spans="1:6" s="95" customFormat="1"/>
    <row r="1628" spans="1:6">
      <c r="A1628" s="205"/>
      <c r="B1628" s="205"/>
      <c r="C1628" s="26"/>
      <c r="D1628" s="26"/>
      <c r="E1628" s="26"/>
      <c r="F1628" s="26"/>
    </row>
    <row r="1629" spans="1:6">
      <c r="A1629" s="197" t="s">
        <v>33</v>
      </c>
      <c r="B1629" s="197"/>
      <c r="C1629" s="189" t="s">
        <v>137</v>
      </c>
      <c r="D1629" s="189"/>
      <c r="E1629" s="189"/>
      <c r="F1629" s="189"/>
    </row>
    <row r="1630" spans="1:6">
      <c r="A1630" s="198" t="s">
        <v>34</v>
      </c>
      <c r="B1630" s="198"/>
      <c r="C1630" s="189" t="s">
        <v>139</v>
      </c>
      <c r="D1630" s="189"/>
      <c r="E1630" s="189"/>
      <c r="F1630" s="189"/>
    </row>
    <row r="1631" spans="1:6">
      <c r="A1631" s="197" t="s">
        <v>35</v>
      </c>
      <c r="B1631" s="197"/>
      <c r="C1631" s="189" t="s">
        <v>137</v>
      </c>
      <c r="D1631" s="189"/>
      <c r="E1631" s="189"/>
      <c r="F1631" s="189"/>
    </row>
    <row r="1632" spans="1:6" ht="15.75" thickBot="1">
      <c r="A1632" s="188" t="s">
        <v>36</v>
      </c>
      <c r="B1632" s="188"/>
      <c r="C1632" s="189" t="s">
        <v>88</v>
      </c>
      <c r="D1632" s="189"/>
      <c r="E1632" s="189"/>
      <c r="F1632" s="189"/>
    </row>
    <row r="1633" spans="1:6">
      <c r="A1633" s="116" t="s">
        <v>38</v>
      </c>
      <c r="B1633" s="133"/>
      <c r="C1633" s="192" t="s">
        <v>39</v>
      </c>
      <c r="D1633" s="193"/>
      <c r="E1633" s="12"/>
      <c r="F1633" s="12"/>
    </row>
    <row r="1634" spans="1:6">
      <c r="A1634" s="190"/>
      <c r="B1634" s="191"/>
      <c r="C1634" s="191" t="s">
        <v>40</v>
      </c>
      <c r="D1634" s="194"/>
      <c r="E1634" s="13"/>
      <c r="F1634" s="13"/>
    </row>
    <row r="1635" spans="1:6">
      <c r="A1635" s="190"/>
      <c r="B1635" s="191"/>
      <c r="C1635" s="14" t="s">
        <v>41</v>
      </c>
      <c r="D1635" s="15" t="s">
        <v>42</v>
      </c>
      <c r="E1635" s="12"/>
      <c r="F1635" s="12"/>
    </row>
    <row r="1636" spans="1:6">
      <c r="A1636" s="217" t="s">
        <v>135</v>
      </c>
      <c r="B1636" s="218"/>
      <c r="C1636" s="16">
        <v>64</v>
      </c>
      <c r="D1636" s="17">
        <v>50</v>
      </c>
      <c r="E1636" s="18"/>
      <c r="F1636" s="18"/>
    </row>
    <row r="1637" spans="1:6">
      <c r="A1637" s="223" t="s">
        <v>149</v>
      </c>
      <c r="B1637" s="224"/>
      <c r="C1637" s="19">
        <v>0</v>
      </c>
      <c r="D1637" s="20">
        <v>0</v>
      </c>
    </row>
    <row r="1638" spans="1:6">
      <c r="A1638" s="199" t="s">
        <v>133</v>
      </c>
      <c r="B1638" s="200"/>
      <c r="C1638" s="19">
        <v>74</v>
      </c>
      <c r="D1638" s="20">
        <v>48</v>
      </c>
    </row>
    <row r="1639" spans="1:6">
      <c r="A1639" s="199" t="s">
        <v>136</v>
      </c>
      <c r="B1639" s="200"/>
      <c r="C1639" s="19">
        <v>4</v>
      </c>
      <c r="D1639" s="20">
        <v>4</v>
      </c>
    </row>
    <row r="1640" spans="1:6" ht="15.75" thickBot="1">
      <c r="A1640" s="201" t="s">
        <v>101</v>
      </c>
      <c r="B1640" s="202"/>
      <c r="C1640" s="21">
        <v>0.1</v>
      </c>
      <c r="D1640" s="22">
        <v>0.1</v>
      </c>
    </row>
    <row r="1641" spans="1:6" ht="15.75" thickBot="1">
      <c r="A1641" s="203" t="s">
        <v>47</v>
      </c>
      <c r="B1641" s="204"/>
      <c r="C1641" s="23"/>
      <c r="D1641" s="24">
        <v>100</v>
      </c>
      <c r="E1641" s="25"/>
      <c r="F1641" s="25"/>
    </row>
    <row r="1642" spans="1:6">
      <c r="A1642" s="205"/>
      <c r="B1642" s="205"/>
      <c r="C1642" s="26"/>
      <c r="D1642" s="26"/>
      <c r="E1642" s="26"/>
      <c r="F1642" s="26"/>
    </row>
    <row r="1643" spans="1:6" ht="15.75" thickBot="1">
      <c r="A1643" s="206" t="s">
        <v>48</v>
      </c>
      <c r="B1643" s="206"/>
      <c r="C1643" s="206"/>
      <c r="D1643" s="206"/>
      <c r="E1643" s="206"/>
      <c r="F1643" s="206"/>
    </row>
    <row r="1644" spans="1:6">
      <c r="A1644" s="207" t="s">
        <v>49</v>
      </c>
      <c r="B1644" s="208"/>
      <c r="C1644" s="208"/>
      <c r="D1644" s="208"/>
      <c r="E1644" s="209" t="s">
        <v>50</v>
      </c>
      <c r="F1644" s="210"/>
    </row>
    <row r="1645" spans="1:6" ht="51.75" thickBot="1">
      <c r="A1645" s="27" t="s">
        <v>51</v>
      </c>
      <c r="B1645" s="28" t="s">
        <v>52</v>
      </c>
      <c r="C1645" s="28" t="s">
        <v>53</v>
      </c>
      <c r="D1645" s="28" t="s">
        <v>54</v>
      </c>
      <c r="E1645" s="211"/>
      <c r="F1645" s="212"/>
    </row>
    <row r="1646" spans="1:6" ht="15.75" thickBot="1">
      <c r="A1646" s="29" t="s">
        <v>148</v>
      </c>
      <c r="B1646" s="30" t="s">
        <v>147</v>
      </c>
      <c r="C1646" s="30" t="s">
        <v>146</v>
      </c>
      <c r="D1646" s="30" t="s">
        <v>145</v>
      </c>
      <c r="E1646" s="213">
        <v>9.8000000000000007</v>
      </c>
      <c r="F1646" s="214"/>
    </row>
    <row r="1647" spans="1:6">
      <c r="A1647" s="31"/>
      <c r="B1647" s="31"/>
      <c r="C1647" s="26"/>
      <c r="D1647" s="26"/>
      <c r="E1647" s="26"/>
      <c r="F1647" s="26"/>
    </row>
    <row r="1648" spans="1:6">
      <c r="A1648" s="205" t="s">
        <v>59</v>
      </c>
      <c r="B1648" s="205"/>
      <c r="C1648" s="205"/>
      <c r="D1648" s="205"/>
      <c r="E1648" s="205"/>
      <c r="F1648" s="205"/>
    </row>
    <row r="1649" spans="1:6" ht="64.5" customHeight="1">
      <c r="A1649" s="215" t="s">
        <v>144</v>
      </c>
      <c r="B1649" s="215"/>
      <c r="C1649" s="215"/>
      <c r="D1649" s="215"/>
      <c r="E1649" s="215"/>
      <c r="F1649" s="215"/>
    </row>
    <row r="1650" spans="1:6">
      <c r="A1650" s="216" t="s">
        <v>61</v>
      </c>
      <c r="B1650" s="216"/>
      <c r="C1650" t="s">
        <v>94</v>
      </c>
    </row>
    <row r="1652" spans="1:6" s="95" customFormat="1"/>
    <row r="1653" spans="1:6" s="95" customFormat="1"/>
    <row r="1654" spans="1:6" s="95" customFormat="1"/>
    <row r="1655" spans="1:6" s="95" customFormat="1"/>
    <row r="1656" spans="1:6" s="95" customFormat="1"/>
    <row r="1657" spans="1:6" s="95" customFormat="1"/>
    <row r="1658" spans="1:6" s="95" customFormat="1"/>
    <row r="1659" spans="1:6" s="95" customFormat="1"/>
    <row r="1660" spans="1:6" s="95" customFormat="1"/>
    <row r="1661" spans="1:6" s="95" customFormat="1"/>
    <row r="1662" spans="1:6" s="95" customFormat="1"/>
    <row r="1663" spans="1:6" s="95" customFormat="1"/>
    <row r="1664" spans="1:6" s="95" customFormat="1"/>
    <row r="1665" spans="1:6" s="95" customFormat="1"/>
    <row r="1666" spans="1:6" s="95" customFormat="1"/>
    <row r="1667" spans="1:6" s="95" customFormat="1"/>
    <row r="1668" spans="1:6" s="95" customFormat="1"/>
    <row r="1669" spans="1:6" s="95" customFormat="1"/>
    <row r="1670" spans="1:6" s="95" customFormat="1"/>
    <row r="1673" spans="1:6">
      <c r="A1673" s="197" t="s">
        <v>33</v>
      </c>
      <c r="B1673" s="197"/>
      <c r="C1673" s="189" t="s">
        <v>137</v>
      </c>
      <c r="D1673" s="189"/>
      <c r="E1673" s="189"/>
      <c r="F1673" s="189"/>
    </row>
    <row r="1674" spans="1:6">
      <c r="A1674" s="198" t="s">
        <v>34</v>
      </c>
      <c r="B1674" s="198"/>
      <c r="C1674" s="189" t="s">
        <v>762</v>
      </c>
      <c r="D1674" s="189"/>
      <c r="E1674" s="189"/>
      <c r="F1674" s="189"/>
    </row>
    <row r="1675" spans="1:6">
      <c r="A1675" s="197" t="s">
        <v>35</v>
      </c>
      <c r="B1675" s="197"/>
      <c r="C1675" s="189" t="s">
        <v>137</v>
      </c>
      <c r="D1675" s="189"/>
      <c r="E1675" s="189"/>
      <c r="F1675" s="189"/>
    </row>
    <row r="1676" spans="1:6" ht="15.75" thickBot="1">
      <c r="A1676" s="188" t="s">
        <v>36</v>
      </c>
      <c r="B1676" s="188"/>
      <c r="C1676" s="189" t="s">
        <v>37</v>
      </c>
      <c r="D1676" s="189"/>
      <c r="E1676" s="189"/>
      <c r="F1676" s="189"/>
    </row>
    <row r="1677" spans="1:6">
      <c r="A1677" s="116" t="s">
        <v>38</v>
      </c>
      <c r="B1677" s="133"/>
      <c r="C1677" s="192" t="s">
        <v>39</v>
      </c>
      <c r="D1677" s="193"/>
      <c r="E1677" s="12"/>
      <c r="F1677" s="12"/>
    </row>
    <row r="1678" spans="1:6">
      <c r="A1678" s="190"/>
      <c r="B1678" s="191"/>
      <c r="C1678" s="191" t="s">
        <v>40</v>
      </c>
      <c r="D1678" s="194"/>
      <c r="E1678" s="13"/>
      <c r="F1678" s="13"/>
    </row>
    <row r="1679" spans="1:6">
      <c r="A1679" s="190"/>
      <c r="B1679" s="191"/>
      <c r="C1679" s="14" t="s">
        <v>41</v>
      </c>
      <c r="D1679" s="60" t="s">
        <v>42</v>
      </c>
      <c r="E1679" s="12"/>
      <c r="F1679" s="12"/>
    </row>
    <row r="1680" spans="1:6">
      <c r="A1680" s="217" t="s">
        <v>671</v>
      </c>
      <c r="B1680" s="218"/>
      <c r="C1680" s="16">
        <v>8</v>
      </c>
      <c r="D1680" s="17">
        <v>8</v>
      </c>
      <c r="E1680" s="18"/>
      <c r="F1680" s="18"/>
    </row>
    <row r="1681" spans="1:6">
      <c r="A1681" s="199" t="s">
        <v>190</v>
      </c>
      <c r="B1681" s="200"/>
      <c r="C1681" s="19">
        <v>20</v>
      </c>
      <c r="D1681" s="20">
        <v>14</v>
      </c>
      <c r="E1681" s="59"/>
      <c r="F1681" s="59"/>
    </row>
    <row r="1682" spans="1:6">
      <c r="A1682" s="199" t="s">
        <v>203</v>
      </c>
      <c r="B1682" s="200"/>
      <c r="C1682" s="19">
        <v>14</v>
      </c>
      <c r="D1682" s="20">
        <v>14</v>
      </c>
      <c r="E1682" s="59"/>
      <c r="F1682" s="59"/>
    </row>
    <row r="1683" spans="1:6">
      <c r="A1683" s="199" t="s">
        <v>153</v>
      </c>
      <c r="B1683" s="200"/>
      <c r="C1683" s="19">
        <v>8</v>
      </c>
      <c r="D1683" s="20">
        <v>6.4</v>
      </c>
      <c r="E1683" s="59"/>
      <c r="F1683" s="59"/>
    </row>
    <row r="1684" spans="1:6">
      <c r="A1684" s="199" t="s">
        <v>175</v>
      </c>
      <c r="B1684" s="200"/>
      <c r="C1684" s="19">
        <v>6.4</v>
      </c>
      <c r="D1684" s="20">
        <v>6.4</v>
      </c>
      <c r="E1684" s="59"/>
      <c r="F1684" s="59"/>
    </row>
    <row r="1685" spans="1:6">
      <c r="A1685" s="199" t="s">
        <v>788</v>
      </c>
      <c r="B1685" s="200"/>
      <c r="C1685" s="19">
        <v>0</v>
      </c>
      <c r="D1685" s="20">
        <v>120</v>
      </c>
      <c r="E1685" s="59"/>
      <c r="F1685" s="59"/>
    </row>
    <row r="1686" spans="1:6" ht="15.75" thickBot="1">
      <c r="A1686" s="201" t="s">
        <v>101</v>
      </c>
      <c r="B1686" s="202"/>
      <c r="C1686" s="21">
        <v>0.2</v>
      </c>
      <c r="D1686" s="22">
        <v>0.2</v>
      </c>
      <c r="E1686" s="59"/>
      <c r="F1686" s="59"/>
    </row>
    <row r="1687" spans="1:6" ht="15.75" thickBot="1">
      <c r="A1687" s="203" t="s">
        <v>47</v>
      </c>
      <c r="B1687" s="204"/>
      <c r="C1687" s="23"/>
      <c r="D1687" s="24">
        <v>100</v>
      </c>
      <c r="E1687" s="25"/>
      <c r="F1687" s="25"/>
    </row>
    <row r="1688" spans="1:6">
      <c r="A1688" s="205"/>
      <c r="B1688" s="205"/>
      <c r="C1688" s="26"/>
      <c r="D1688" s="26"/>
      <c r="E1688" s="26"/>
      <c r="F1688" s="26"/>
    </row>
    <row r="1689" spans="1:6" ht="15.75" thickBot="1">
      <c r="A1689" s="206" t="s">
        <v>48</v>
      </c>
      <c r="B1689" s="206"/>
      <c r="C1689" s="206"/>
      <c r="D1689" s="206"/>
      <c r="E1689" s="206"/>
      <c r="F1689" s="206"/>
    </row>
    <row r="1690" spans="1:6">
      <c r="A1690" s="207" t="s">
        <v>49</v>
      </c>
      <c r="B1690" s="208"/>
      <c r="C1690" s="208"/>
      <c r="D1690" s="208"/>
      <c r="E1690" s="209" t="s">
        <v>50</v>
      </c>
      <c r="F1690" s="210"/>
    </row>
    <row r="1691" spans="1:6" ht="51.75" thickBot="1">
      <c r="A1691" s="27" t="s">
        <v>51</v>
      </c>
      <c r="B1691" s="28" t="s">
        <v>52</v>
      </c>
      <c r="C1691" s="28" t="s">
        <v>53</v>
      </c>
      <c r="D1691" s="28" t="s">
        <v>54</v>
      </c>
      <c r="E1691" s="211"/>
      <c r="F1691" s="212"/>
    </row>
    <row r="1692" spans="1:6" ht="15.75" thickBot="1">
      <c r="A1692" s="29" t="s">
        <v>789</v>
      </c>
      <c r="B1692" s="30" t="s">
        <v>790</v>
      </c>
      <c r="C1692" s="30" t="s">
        <v>791</v>
      </c>
      <c r="D1692" s="30" t="s">
        <v>792</v>
      </c>
      <c r="E1692" s="213">
        <v>1.48</v>
      </c>
      <c r="F1692" s="214"/>
    </row>
    <row r="1693" spans="1:6">
      <c r="A1693" s="58"/>
      <c r="B1693" s="58"/>
      <c r="C1693" s="26"/>
      <c r="D1693" s="26"/>
      <c r="E1693" s="26"/>
      <c r="F1693" s="26"/>
    </row>
    <row r="1694" spans="1:6">
      <c r="A1694" s="205" t="s">
        <v>59</v>
      </c>
      <c r="B1694" s="205"/>
      <c r="C1694" s="205"/>
      <c r="D1694" s="205"/>
      <c r="E1694" s="205"/>
      <c r="F1694" s="205"/>
    </row>
    <row r="1695" spans="1:6" ht="52.5" customHeight="1">
      <c r="A1695" s="215" t="s">
        <v>793</v>
      </c>
      <c r="B1695" s="215"/>
      <c r="C1695" s="215"/>
      <c r="D1695" s="215"/>
      <c r="E1695" s="215"/>
      <c r="F1695" s="215"/>
    </row>
    <row r="1696" spans="1:6">
      <c r="A1696" s="216" t="s">
        <v>61</v>
      </c>
      <c r="B1696" s="216"/>
      <c r="C1696" s="59" t="s">
        <v>94</v>
      </c>
      <c r="D1696" s="59"/>
      <c r="E1696" s="59"/>
      <c r="F1696" s="59"/>
    </row>
    <row r="1697" spans="1:6">
      <c r="A1697" s="59"/>
      <c r="B1697" s="59"/>
      <c r="C1697" s="59"/>
      <c r="D1697" s="59"/>
      <c r="E1697" s="59"/>
      <c r="F1697" s="59"/>
    </row>
    <row r="1698" spans="1:6">
      <c r="A1698" s="59"/>
      <c r="B1698" s="59"/>
      <c r="C1698" s="59"/>
      <c r="D1698" s="59"/>
      <c r="E1698" s="59"/>
      <c r="F1698" s="59"/>
    </row>
    <row r="1699" spans="1:6" s="95" customFormat="1"/>
    <row r="1700" spans="1:6" s="95" customFormat="1"/>
    <row r="1701" spans="1:6" s="95" customFormat="1"/>
    <row r="1702" spans="1:6" s="95" customFormat="1"/>
    <row r="1703" spans="1:6" s="95" customFormat="1"/>
    <row r="1704" spans="1:6" s="95" customFormat="1"/>
    <row r="1705" spans="1:6" s="95" customFormat="1"/>
    <row r="1706" spans="1:6" s="95" customFormat="1"/>
    <row r="1707" spans="1:6" s="95" customFormat="1"/>
    <row r="1708" spans="1:6" s="95" customFormat="1"/>
    <row r="1709" spans="1:6" s="95" customFormat="1"/>
    <row r="1710" spans="1:6" s="95" customFormat="1"/>
    <row r="1711" spans="1:6" s="95" customFormat="1"/>
    <row r="1712" spans="1:6" s="95" customFormat="1"/>
    <row r="1713" spans="1:6" s="95" customFormat="1"/>
    <row r="1714" spans="1:6" s="95" customFormat="1"/>
    <row r="1715" spans="1:6" s="95" customFormat="1"/>
    <row r="1716" spans="1:6" s="95" customFormat="1"/>
    <row r="1717" spans="1:6">
      <c r="A1717" s="205"/>
      <c r="B1717" s="205"/>
      <c r="C1717" s="26"/>
      <c r="D1717" s="26"/>
      <c r="E1717" s="26"/>
      <c r="F1717" s="26"/>
    </row>
    <row r="1718" spans="1:6">
      <c r="A1718" s="197" t="s">
        <v>33</v>
      </c>
      <c r="B1718" s="197"/>
      <c r="C1718" s="189" t="s">
        <v>371</v>
      </c>
      <c r="D1718" s="189"/>
      <c r="E1718" s="189"/>
      <c r="F1718" s="189"/>
    </row>
    <row r="1719" spans="1:6">
      <c r="A1719" s="198" t="s">
        <v>34</v>
      </c>
      <c r="B1719" s="198"/>
      <c r="C1719" s="189" t="s">
        <v>370</v>
      </c>
      <c r="D1719" s="189"/>
      <c r="E1719" s="189"/>
      <c r="F1719" s="189"/>
    </row>
    <row r="1720" spans="1:6">
      <c r="A1720" s="197" t="s">
        <v>35</v>
      </c>
      <c r="B1720" s="197"/>
      <c r="C1720" s="189" t="s">
        <v>371</v>
      </c>
      <c r="D1720" s="189"/>
      <c r="E1720" s="189"/>
      <c r="F1720" s="189"/>
    </row>
    <row r="1721" spans="1:6" ht="15.75" thickBot="1">
      <c r="A1721" s="188" t="s">
        <v>36</v>
      </c>
      <c r="B1721" s="188"/>
      <c r="C1721" s="189" t="s">
        <v>37</v>
      </c>
      <c r="D1721" s="189"/>
      <c r="E1721" s="189"/>
      <c r="F1721" s="189"/>
    </row>
    <row r="1722" spans="1:6">
      <c r="A1722" s="116" t="s">
        <v>38</v>
      </c>
      <c r="B1722" s="133"/>
      <c r="C1722" s="192" t="s">
        <v>39</v>
      </c>
      <c r="D1722" s="193"/>
      <c r="E1722" s="12"/>
      <c r="F1722" s="12"/>
    </row>
    <row r="1723" spans="1:6">
      <c r="A1723" s="190"/>
      <c r="B1723" s="191"/>
      <c r="C1723" s="191" t="s">
        <v>40</v>
      </c>
      <c r="D1723" s="194"/>
      <c r="E1723" s="13"/>
      <c r="F1723" s="13"/>
    </row>
    <row r="1724" spans="1:6">
      <c r="A1724" s="190"/>
      <c r="B1724" s="191"/>
      <c r="C1724" s="14" t="s">
        <v>41</v>
      </c>
      <c r="D1724" s="15" t="s">
        <v>42</v>
      </c>
      <c r="E1724" s="12"/>
      <c r="F1724" s="12"/>
    </row>
    <row r="1725" spans="1:6">
      <c r="A1725" s="217" t="s">
        <v>373</v>
      </c>
      <c r="B1725" s="218"/>
      <c r="C1725" s="16">
        <v>12</v>
      </c>
      <c r="D1725" s="17">
        <v>12</v>
      </c>
      <c r="E1725" s="18"/>
      <c r="F1725" s="18"/>
    </row>
    <row r="1726" spans="1:6">
      <c r="A1726" s="199" t="s">
        <v>190</v>
      </c>
      <c r="B1726" s="200"/>
      <c r="C1726" s="19">
        <v>20</v>
      </c>
      <c r="D1726" s="20">
        <v>14</v>
      </c>
    </row>
    <row r="1727" spans="1:6">
      <c r="A1727" s="199" t="s">
        <v>203</v>
      </c>
      <c r="B1727" s="200"/>
      <c r="C1727" s="19">
        <v>14</v>
      </c>
      <c r="D1727" s="20">
        <v>14</v>
      </c>
    </row>
    <row r="1728" spans="1:6">
      <c r="A1728" s="199" t="s">
        <v>153</v>
      </c>
      <c r="B1728" s="200"/>
      <c r="C1728" s="19">
        <v>8</v>
      </c>
      <c r="D1728" s="20">
        <v>6.4</v>
      </c>
    </row>
    <row r="1729" spans="1:6">
      <c r="A1729" s="199" t="s">
        <v>175</v>
      </c>
      <c r="B1729" s="200"/>
      <c r="C1729" s="19">
        <v>6.4</v>
      </c>
      <c r="D1729" s="20">
        <v>6.4</v>
      </c>
    </row>
    <row r="1730" spans="1:6">
      <c r="A1730" s="199" t="s">
        <v>157</v>
      </c>
      <c r="B1730" s="200"/>
      <c r="C1730" s="19">
        <v>5</v>
      </c>
      <c r="D1730" s="20">
        <v>4.2</v>
      </c>
    </row>
    <row r="1731" spans="1:6">
      <c r="A1731" s="199" t="s">
        <v>176</v>
      </c>
      <c r="B1731" s="200"/>
      <c r="C1731" s="19">
        <v>4.2</v>
      </c>
      <c r="D1731" s="20">
        <v>4.2</v>
      </c>
    </row>
    <row r="1732" spans="1:6">
      <c r="A1732" s="199" t="s">
        <v>380</v>
      </c>
      <c r="B1732" s="200"/>
      <c r="C1732" s="19">
        <v>1</v>
      </c>
      <c r="D1732" s="20">
        <v>0.74</v>
      </c>
    </row>
    <row r="1733" spans="1:6">
      <c r="A1733" s="199" t="s">
        <v>101</v>
      </c>
      <c r="B1733" s="200"/>
      <c r="C1733" s="19">
        <v>0.35</v>
      </c>
      <c r="D1733" s="20">
        <v>0.35</v>
      </c>
    </row>
    <row r="1734" spans="1:6" ht="15.75" thickBot="1">
      <c r="A1734" s="201" t="s">
        <v>104</v>
      </c>
      <c r="B1734" s="202"/>
      <c r="C1734" s="21">
        <v>120</v>
      </c>
      <c r="D1734" s="22">
        <v>120</v>
      </c>
    </row>
    <row r="1735" spans="1:6" ht="15.75" thickBot="1">
      <c r="A1735" s="203" t="s">
        <v>47</v>
      </c>
      <c r="B1735" s="204"/>
      <c r="C1735" s="23"/>
      <c r="D1735" s="24">
        <v>100</v>
      </c>
      <c r="E1735" s="25"/>
      <c r="F1735" s="25"/>
    </row>
    <row r="1736" spans="1:6">
      <c r="A1736" s="205"/>
      <c r="B1736" s="205"/>
      <c r="C1736" s="26"/>
      <c r="D1736" s="26"/>
      <c r="E1736" s="26"/>
      <c r="F1736" s="26"/>
    </row>
    <row r="1737" spans="1:6" ht="15.75" thickBot="1">
      <c r="A1737" s="206" t="s">
        <v>48</v>
      </c>
      <c r="B1737" s="206"/>
      <c r="C1737" s="206"/>
      <c r="D1737" s="206"/>
      <c r="E1737" s="206"/>
      <c r="F1737" s="206"/>
    </row>
    <row r="1738" spans="1:6">
      <c r="A1738" s="207" t="s">
        <v>49</v>
      </c>
      <c r="B1738" s="208"/>
      <c r="C1738" s="208"/>
      <c r="D1738" s="208"/>
      <c r="E1738" s="209" t="s">
        <v>50</v>
      </c>
      <c r="F1738" s="210"/>
    </row>
    <row r="1739" spans="1:6" ht="51.75" thickBot="1">
      <c r="A1739" s="27" t="s">
        <v>51</v>
      </c>
      <c r="B1739" s="28" t="s">
        <v>52</v>
      </c>
      <c r="C1739" s="28" t="s">
        <v>53</v>
      </c>
      <c r="D1739" s="28" t="s">
        <v>54</v>
      </c>
      <c r="E1739" s="211"/>
      <c r="F1739" s="212"/>
    </row>
    <row r="1740" spans="1:6" ht="15.75" thickBot="1">
      <c r="A1740" s="29" t="s">
        <v>381</v>
      </c>
      <c r="B1740" s="30" t="s">
        <v>382</v>
      </c>
      <c r="C1740" s="30" t="s">
        <v>383</v>
      </c>
      <c r="D1740" s="30" t="s">
        <v>384</v>
      </c>
      <c r="E1740" s="213">
        <v>2.13</v>
      </c>
      <c r="F1740" s="214"/>
    </row>
    <row r="1741" spans="1:6">
      <c r="A1741" s="31"/>
      <c r="B1741" s="31"/>
      <c r="C1741" s="26"/>
      <c r="D1741" s="26"/>
      <c r="E1741" s="26"/>
      <c r="F1741" s="26"/>
    </row>
    <row r="1742" spans="1:6">
      <c r="A1742" s="205" t="s">
        <v>59</v>
      </c>
      <c r="B1742" s="205"/>
      <c r="C1742" s="205"/>
      <c r="D1742" s="205"/>
      <c r="E1742" s="205"/>
      <c r="F1742" s="205"/>
    </row>
    <row r="1743" spans="1:6" ht="85.5" customHeight="1">
      <c r="A1743" s="215" t="s">
        <v>385</v>
      </c>
      <c r="B1743" s="215"/>
      <c r="C1743" s="215"/>
      <c r="D1743" s="215"/>
      <c r="E1743" s="215"/>
      <c r="F1743" s="215"/>
    </row>
    <row r="1744" spans="1:6">
      <c r="A1744" s="216" t="s">
        <v>61</v>
      </c>
      <c r="B1744" s="216"/>
      <c r="C1744" t="s">
        <v>94</v>
      </c>
    </row>
    <row r="1746" spans="1:6" s="95" customFormat="1"/>
    <row r="1747" spans="1:6" s="95" customFormat="1"/>
    <row r="1748" spans="1:6" s="95" customFormat="1"/>
    <row r="1749" spans="1:6" s="95" customFormat="1"/>
    <row r="1750" spans="1:6" s="95" customFormat="1"/>
    <row r="1751" spans="1:6" s="95" customFormat="1"/>
    <row r="1752" spans="1:6" s="95" customFormat="1"/>
    <row r="1753" spans="1:6" s="95" customFormat="1"/>
    <row r="1754" spans="1:6" s="95" customFormat="1"/>
    <row r="1755" spans="1:6" s="95" customFormat="1"/>
    <row r="1756" spans="1:6" s="95" customFormat="1"/>
    <row r="1757" spans="1:6" s="95" customFormat="1"/>
    <row r="1758" spans="1:6" s="95" customFormat="1"/>
    <row r="1760" spans="1:6">
      <c r="A1760" s="205"/>
      <c r="B1760" s="205"/>
      <c r="C1760" s="26"/>
      <c r="D1760" s="26"/>
      <c r="E1760" s="26"/>
      <c r="F1760" s="26"/>
    </row>
    <row r="1761" spans="1:6">
      <c r="A1761" s="197" t="s">
        <v>33</v>
      </c>
      <c r="B1761" s="197"/>
      <c r="C1761" s="189" t="s">
        <v>601</v>
      </c>
      <c r="D1761" s="189"/>
      <c r="E1761" s="189"/>
      <c r="F1761" s="189"/>
    </row>
    <row r="1762" spans="1:6">
      <c r="A1762" s="198" t="s">
        <v>34</v>
      </c>
      <c r="B1762" s="198"/>
      <c r="C1762" s="189" t="s">
        <v>600</v>
      </c>
      <c r="D1762" s="189"/>
      <c r="E1762" s="189"/>
      <c r="F1762" s="189"/>
    </row>
    <row r="1763" spans="1:6">
      <c r="A1763" s="197" t="s">
        <v>35</v>
      </c>
      <c r="B1763" s="197"/>
      <c r="C1763" s="189" t="s">
        <v>601</v>
      </c>
      <c r="D1763" s="189"/>
      <c r="E1763" s="189"/>
      <c r="F1763" s="189"/>
    </row>
    <row r="1764" spans="1:6" ht="15.75" thickBot="1">
      <c r="A1764" s="188" t="s">
        <v>36</v>
      </c>
      <c r="B1764" s="188"/>
      <c r="C1764" s="189" t="s">
        <v>37</v>
      </c>
      <c r="D1764" s="189"/>
      <c r="E1764" s="189"/>
      <c r="F1764" s="189"/>
    </row>
    <row r="1765" spans="1:6">
      <c r="A1765" s="116" t="s">
        <v>38</v>
      </c>
      <c r="B1765" s="133"/>
      <c r="C1765" s="192" t="s">
        <v>39</v>
      </c>
      <c r="D1765" s="193"/>
      <c r="E1765" s="12"/>
      <c r="F1765" s="12"/>
    </row>
    <row r="1766" spans="1:6">
      <c r="A1766" s="190"/>
      <c r="B1766" s="191"/>
      <c r="C1766" s="191" t="s">
        <v>40</v>
      </c>
      <c r="D1766" s="194"/>
      <c r="E1766" s="13"/>
      <c r="F1766" s="13"/>
    </row>
    <row r="1767" spans="1:6">
      <c r="A1767" s="190"/>
      <c r="B1767" s="191"/>
      <c r="C1767" s="14" t="s">
        <v>41</v>
      </c>
      <c r="D1767" s="15" t="s">
        <v>42</v>
      </c>
      <c r="E1767" s="12"/>
      <c r="F1767" s="12"/>
    </row>
    <row r="1768" spans="1:6">
      <c r="A1768" s="217" t="s">
        <v>190</v>
      </c>
      <c r="B1768" s="218"/>
      <c r="C1768" s="16">
        <v>40</v>
      </c>
      <c r="D1768" s="17">
        <v>28</v>
      </c>
      <c r="E1768" s="18"/>
      <c r="F1768" s="18"/>
    </row>
    <row r="1769" spans="1:6">
      <c r="A1769" s="199" t="s">
        <v>203</v>
      </c>
      <c r="B1769" s="200"/>
      <c r="C1769" s="19">
        <v>28</v>
      </c>
      <c r="D1769" s="20">
        <v>28</v>
      </c>
      <c r="E1769" s="32"/>
      <c r="F1769" s="32"/>
    </row>
    <row r="1770" spans="1:6">
      <c r="A1770" s="199" t="s">
        <v>153</v>
      </c>
      <c r="B1770" s="200"/>
      <c r="C1770" s="19">
        <v>8</v>
      </c>
      <c r="D1770" s="20">
        <v>6.4</v>
      </c>
      <c r="E1770" s="32"/>
      <c r="F1770" s="32"/>
    </row>
    <row r="1771" spans="1:6">
      <c r="A1771" s="199" t="s">
        <v>175</v>
      </c>
      <c r="B1771" s="200"/>
      <c r="C1771" s="19">
        <v>6.4</v>
      </c>
      <c r="D1771" s="20">
        <v>6.4</v>
      </c>
      <c r="E1771" s="32"/>
      <c r="F1771" s="32"/>
    </row>
    <row r="1772" spans="1:6">
      <c r="A1772" s="199" t="s">
        <v>157</v>
      </c>
      <c r="B1772" s="200"/>
      <c r="C1772" s="19">
        <v>5</v>
      </c>
      <c r="D1772" s="20">
        <v>4.2</v>
      </c>
      <c r="E1772" s="32"/>
      <c r="F1772" s="32"/>
    </row>
    <row r="1773" spans="1:6">
      <c r="A1773" s="199" t="s">
        <v>176</v>
      </c>
      <c r="B1773" s="200"/>
      <c r="C1773" s="19">
        <v>4.2</v>
      </c>
      <c r="D1773" s="20">
        <v>4.2</v>
      </c>
      <c r="E1773" s="32"/>
      <c r="F1773" s="32"/>
    </row>
    <row r="1774" spans="1:6">
      <c r="A1774" s="199" t="s">
        <v>603</v>
      </c>
      <c r="B1774" s="200"/>
      <c r="C1774" s="19">
        <v>4</v>
      </c>
      <c r="D1774" s="20">
        <v>4</v>
      </c>
      <c r="E1774" s="32"/>
      <c r="F1774" s="32"/>
    </row>
    <row r="1775" spans="1:6">
      <c r="A1775" s="199" t="s">
        <v>159</v>
      </c>
      <c r="B1775" s="200"/>
      <c r="C1775" s="19">
        <v>4</v>
      </c>
      <c r="D1775" s="20">
        <v>4</v>
      </c>
      <c r="E1775" s="32"/>
      <c r="F1775" s="32"/>
    </row>
    <row r="1776" spans="1:6">
      <c r="A1776" s="199" t="s">
        <v>104</v>
      </c>
      <c r="B1776" s="200"/>
      <c r="C1776" s="19">
        <v>120</v>
      </c>
      <c r="D1776" s="20">
        <v>120</v>
      </c>
      <c r="E1776" s="32"/>
      <c r="F1776" s="32"/>
    </row>
    <row r="1777" spans="1:6" ht="15.75" thickBot="1">
      <c r="A1777" s="201" t="s">
        <v>101</v>
      </c>
      <c r="B1777" s="202"/>
      <c r="C1777" s="21">
        <v>0.35</v>
      </c>
      <c r="D1777" s="22">
        <v>0.35</v>
      </c>
      <c r="E1777" s="32"/>
      <c r="F1777" s="32"/>
    </row>
    <row r="1778" spans="1:6" ht="15.75" thickBot="1">
      <c r="A1778" s="203" t="s">
        <v>47</v>
      </c>
      <c r="B1778" s="204"/>
      <c r="C1778" s="23"/>
      <c r="D1778" s="24">
        <v>100</v>
      </c>
      <c r="E1778" s="25"/>
      <c r="F1778" s="25"/>
    </row>
    <row r="1779" spans="1:6">
      <c r="A1779" s="205"/>
      <c r="B1779" s="205"/>
      <c r="C1779" s="26"/>
      <c r="D1779" s="26"/>
      <c r="E1779" s="26"/>
      <c r="F1779" s="26"/>
    </row>
    <row r="1780" spans="1:6" ht="15.75" thickBot="1">
      <c r="A1780" s="206" t="s">
        <v>48</v>
      </c>
      <c r="B1780" s="206"/>
      <c r="C1780" s="206"/>
      <c r="D1780" s="206"/>
      <c r="E1780" s="206"/>
      <c r="F1780" s="206"/>
    </row>
    <row r="1781" spans="1:6">
      <c r="A1781" s="207" t="s">
        <v>49</v>
      </c>
      <c r="B1781" s="208"/>
      <c r="C1781" s="208"/>
      <c r="D1781" s="208"/>
      <c r="E1781" s="209" t="s">
        <v>50</v>
      </c>
      <c r="F1781" s="210"/>
    </row>
    <row r="1782" spans="1:6" ht="51.75" thickBot="1">
      <c r="A1782" s="27" t="s">
        <v>51</v>
      </c>
      <c r="B1782" s="28" t="s">
        <v>52</v>
      </c>
      <c r="C1782" s="28" t="s">
        <v>53</v>
      </c>
      <c r="D1782" s="28" t="s">
        <v>54</v>
      </c>
      <c r="E1782" s="211"/>
      <c r="F1782" s="212"/>
    </row>
    <row r="1783" spans="1:6" ht="15.75" thickBot="1">
      <c r="A1783" s="29" t="s">
        <v>474</v>
      </c>
      <c r="B1783" s="30" t="s">
        <v>605</v>
      </c>
      <c r="C1783" s="30" t="s">
        <v>64</v>
      </c>
      <c r="D1783" s="30" t="s">
        <v>606</v>
      </c>
      <c r="E1783" s="213">
        <v>3.54</v>
      </c>
      <c r="F1783" s="214"/>
    </row>
    <row r="1784" spans="1:6">
      <c r="A1784" s="31"/>
      <c r="B1784" s="31"/>
      <c r="C1784" s="26"/>
      <c r="D1784" s="26"/>
      <c r="E1784" s="26"/>
      <c r="F1784" s="26"/>
    </row>
    <row r="1785" spans="1:6">
      <c r="A1785" s="205" t="s">
        <v>59</v>
      </c>
      <c r="B1785" s="205"/>
      <c r="C1785" s="205"/>
      <c r="D1785" s="205"/>
      <c r="E1785" s="205"/>
      <c r="F1785" s="205"/>
    </row>
    <row r="1786" spans="1:6" ht="93" customHeight="1">
      <c r="A1786" s="215" t="s">
        <v>607</v>
      </c>
      <c r="B1786" s="215"/>
      <c r="C1786" s="215"/>
      <c r="D1786" s="215"/>
      <c r="E1786" s="215"/>
      <c r="F1786" s="215"/>
    </row>
    <row r="1787" spans="1:6">
      <c r="A1787" s="216" t="s">
        <v>61</v>
      </c>
      <c r="B1787" s="216"/>
      <c r="C1787" s="32" t="s">
        <v>94</v>
      </c>
      <c r="D1787" s="32"/>
      <c r="E1787" s="32"/>
      <c r="F1787" s="32"/>
    </row>
    <row r="1788" spans="1:6">
      <c r="A1788" s="32"/>
      <c r="B1788" s="32"/>
      <c r="C1788" s="32"/>
      <c r="D1788" s="32"/>
      <c r="E1788" s="32"/>
      <c r="F1788" s="32"/>
    </row>
    <row r="1789" spans="1:6">
      <c r="A1789" s="32"/>
      <c r="B1789" s="32"/>
      <c r="C1789" s="32"/>
      <c r="D1789" s="32"/>
      <c r="E1789" s="32"/>
      <c r="F1789" s="32"/>
    </row>
    <row r="1790" spans="1:6" s="95" customFormat="1"/>
    <row r="1791" spans="1:6" s="95" customFormat="1"/>
    <row r="1792" spans="1:6" s="95" customFormat="1"/>
    <row r="1793" spans="1:6" s="95" customFormat="1"/>
    <row r="1794" spans="1:6" s="95" customFormat="1"/>
    <row r="1795" spans="1:6" s="95" customFormat="1"/>
    <row r="1796" spans="1:6" s="95" customFormat="1"/>
    <row r="1797" spans="1:6" s="95" customFormat="1"/>
    <row r="1798" spans="1:6" s="95" customFormat="1"/>
    <row r="1799" spans="1:6" s="95" customFormat="1"/>
    <row r="1800" spans="1:6" s="95" customFormat="1"/>
    <row r="1801" spans="1:6" s="95" customFormat="1"/>
    <row r="1802" spans="1:6">
      <c r="A1802" s="205"/>
      <c r="B1802" s="205"/>
      <c r="C1802" s="26"/>
      <c r="D1802" s="26"/>
      <c r="E1802" s="26"/>
      <c r="F1802" s="26"/>
    </row>
    <row r="1803" spans="1:6">
      <c r="A1803" s="197" t="s">
        <v>33</v>
      </c>
      <c r="B1803" s="197"/>
      <c r="C1803" s="189" t="s">
        <v>608</v>
      </c>
      <c r="D1803" s="189"/>
      <c r="E1803" s="189"/>
      <c r="F1803" s="189"/>
    </row>
    <row r="1804" spans="1:6">
      <c r="A1804" s="197" t="s">
        <v>33</v>
      </c>
      <c r="B1804" s="197"/>
      <c r="C1804" s="189" t="s">
        <v>583</v>
      </c>
      <c r="D1804" s="189"/>
      <c r="E1804" s="189"/>
      <c r="F1804" s="189"/>
    </row>
    <row r="1805" spans="1:6" ht="33" customHeight="1">
      <c r="A1805" s="198" t="s">
        <v>34</v>
      </c>
      <c r="B1805" s="198"/>
      <c r="C1805" s="189" t="s">
        <v>582</v>
      </c>
      <c r="D1805" s="189"/>
      <c r="E1805" s="189"/>
      <c r="F1805" s="189"/>
    </row>
    <row r="1806" spans="1:6">
      <c r="A1806" s="197" t="s">
        <v>35</v>
      </c>
      <c r="B1806" s="197"/>
      <c r="C1806" s="189" t="s">
        <v>583</v>
      </c>
      <c r="D1806" s="189"/>
      <c r="E1806" s="189"/>
      <c r="F1806" s="189"/>
    </row>
    <row r="1807" spans="1:6" ht="15.75" thickBot="1">
      <c r="A1807" s="188" t="s">
        <v>36</v>
      </c>
      <c r="B1807" s="188"/>
      <c r="C1807" s="189" t="s">
        <v>593</v>
      </c>
      <c r="D1807" s="189"/>
      <c r="E1807" s="189"/>
      <c r="F1807" s="189"/>
    </row>
    <row r="1808" spans="1:6">
      <c r="A1808" s="116" t="s">
        <v>38</v>
      </c>
      <c r="B1808" s="133"/>
      <c r="C1808" s="192" t="s">
        <v>39</v>
      </c>
      <c r="D1808" s="193"/>
      <c r="E1808" s="12"/>
      <c r="F1808" s="12"/>
    </row>
    <row r="1809" spans="1:6">
      <c r="A1809" s="190"/>
      <c r="B1809" s="191"/>
      <c r="C1809" s="191" t="s">
        <v>40</v>
      </c>
      <c r="D1809" s="194"/>
      <c r="E1809" s="13"/>
      <c r="F1809" s="13"/>
    </row>
    <row r="1810" spans="1:6">
      <c r="A1810" s="190"/>
      <c r="B1810" s="191"/>
      <c r="C1810" s="14" t="s">
        <v>41</v>
      </c>
      <c r="D1810" s="15" t="s">
        <v>42</v>
      </c>
      <c r="E1810" s="12"/>
      <c r="F1810" s="12"/>
    </row>
    <row r="1811" spans="1:6">
      <c r="A1811" s="217" t="s">
        <v>190</v>
      </c>
      <c r="B1811" s="218"/>
      <c r="C1811" s="16">
        <v>34.700000000000003</v>
      </c>
      <c r="D1811" s="17">
        <v>25</v>
      </c>
      <c r="E1811" s="18"/>
      <c r="F1811" s="18"/>
    </row>
    <row r="1812" spans="1:6">
      <c r="A1812" s="223" t="s">
        <v>594</v>
      </c>
      <c r="B1812" s="224"/>
      <c r="C1812" s="19">
        <v>0</v>
      </c>
      <c r="D1812" s="20">
        <v>25</v>
      </c>
      <c r="E1812" s="32"/>
      <c r="F1812" s="32"/>
    </row>
    <row r="1813" spans="1:6">
      <c r="A1813" s="199" t="s">
        <v>585</v>
      </c>
      <c r="B1813" s="200"/>
      <c r="C1813" s="19">
        <v>41.6</v>
      </c>
      <c r="D1813" s="20">
        <v>25</v>
      </c>
      <c r="E1813" s="32"/>
      <c r="F1813" s="32"/>
    </row>
    <row r="1814" spans="1:6">
      <c r="A1814" s="199" t="s">
        <v>587</v>
      </c>
      <c r="B1814" s="200"/>
      <c r="C1814" s="19">
        <v>31.4</v>
      </c>
      <c r="D1814" s="20">
        <v>25</v>
      </c>
      <c r="E1814" s="32"/>
      <c r="F1814" s="32"/>
    </row>
    <row r="1815" spans="1:6">
      <c r="A1815" s="223" t="s">
        <v>595</v>
      </c>
      <c r="B1815" s="224"/>
      <c r="C1815" s="19">
        <v>0</v>
      </c>
      <c r="D1815" s="20">
        <v>25</v>
      </c>
      <c r="E1815" s="32"/>
      <c r="F1815" s="32"/>
    </row>
    <row r="1816" spans="1:6">
      <c r="A1816" s="199" t="s">
        <v>589</v>
      </c>
      <c r="B1816" s="200"/>
      <c r="C1816" s="19">
        <v>25</v>
      </c>
      <c r="D1816" s="20">
        <v>20</v>
      </c>
      <c r="E1816" s="32"/>
      <c r="F1816" s="32"/>
    </row>
    <row r="1817" spans="1:6" ht="15.75" thickBot="1">
      <c r="A1817" s="201" t="s">
        <v>256</v>
      </c>
      <c r="B1817" s="202"/>
      <c r="C1817" s="21">
        <v>6</v>
      </c>
      <c r="D1817" s="22">
        <v>6</v>
      </c>
      <c r="E1817" s="32"/>
      <c r="F1817" s="32"/>
    </row>
    <row r="1818" spans="1:6" ht="15.75" thickBot="1">
      <c r="A1818" s="203" t="s">
        <v>47</v>
      </c>
      <c r="B1818" s="204"/>
      <c r="C1818" s="23"/>
      <c r="D1818" s="24">
        <v>100</v>
      </c>
      <c r="E1818" s="25"/>
      <c r="F1818" s="25"/>
    </row>
    <row r="1819" spans="1:6">
      <c r="A1819" s="205"/>
      <c r="B1819" s="205"/>
      <c r="C1819" s="26"/>
      <c r="D1819" s="26"/>
      <c r="E1819" s="26"/>
      <c r="F1819" s="26"/>
    </row>
    <row r="1820" spans="1:6" ht="15.75" thickBot="1">
      <c r="A1820" s="206" t="s">
        <v>48</v>
      </c>
      <c r="B1820" s="206"/>
      <c r="C1820" s="206"/>
      <c r="D1820" s="206"/>
      <c r="E1820" s="206"/>
      <c r="F1820" s="206"/>
    </row>
    <row r="1821" spans="1:6">
      <c r="A1821" s="207" t="s">
        <v>49</v>
      </c>
      <c r="B1821" s="208"/>
      <c r="C1821" s="208"/>
      <c r="D1821" s="208"/>
      <c r="E1821" s="209" t="s">
        <v>50</v>
      </c>
      <c r="F1821" s="210"/>
    </row>
    <row r="1822" spans="1:6" ht="51.75" thickBot="1">
      <c r="A1822" s="27" t="s">
        <v>51</v>
      </c>
      <c r="B1822" s="28" t="s">
        <v>52</v>
      </c>
      <c r="C1822" s="28" t="s">
        <v>53</v>
      </c>
      <c r="D1822" s="28" t="s">
        <v>54</v>
      </c>
      <c r="E1822" s="211"/>
      <c r="F1822" s="212"/>
    </row>
    <row r="1823" spans="1:6" ht="15.75" thickBot="1">
      <c r="A1823" s="29" t="s">
        <v>99</v>
      </c>
      <c r="B1823" s="30" t="s">
        <v>596</v>
      </c>
      <c r="C1823" s="30" t="s">
        <v>597</v>
      </c>
      <c r="D1823" s="30" t="s">
        <v>598</v>
      </c>
      <c r="E1823" s="213">
        <v>5.78</v>
      </c>
      <c r="F1823" s="214"/>
    </row>
    <row r="1824" spans="1:6">
      <c r="A1824" s="31"/>
      <c r="B1824" s="31"/>
      <c r="C1824" s="26"/>
      <c r="D1824" s="26"/>
      <c r="E1824" s="26"/>
      <c r="F1824" s="26"/>
    </row>
    <row r="1825" spans="1:6">
      <c r="A1825" s="205" t="s">
        <v>59</v>
      </c>
      <c r="B1825" s="205"/>
      <c r="C1825" s="205"/>
      <c r="D1825" s="205"/>
      <c r="E1825" s="205"/>
      <c r="F1825" s="205"/>
    </row>
    <row r="1826" spans="1:6" ht="58.5" customHeight="1">
      <c r="A1826" s="215" t="s">
        <v>599</v>
      </c>
      <c r="B1826" s="215"/>
      <c r="C1826" s="215"/>
      <c r="D1826" s="215"/>
      <c r="E1826" s="215"/>
      <c r="F1826" s="215"/>
    </row>
    <row r="1827" spans="1:6">
      <c r="A1827" s="216" t="s">
        <v>61</v>
      </c>
      <c r="B1827" s="216"/>
      <c r="C1827" s="32" t="s">
        <v>94</v>
      </c>
      <c r="D1827" s="32"/>
      <c r="E1827" s="32"/>
      <c r="F1827" s="32"/>
    </row>
    <row r="1828" spans="1:6">
      <c r="A1828" s="32"/>
      <c r="B1828" s="32"/>
      <c r="C1828" s="32"/>
      <c r="D1828" s="32"/>
      <c r="E1828" s="32"/>
      <c r="F1828" s="32"/>
    </row>
    <row r="1829" spans="1:6">
      <c r="A1829" s="32"/>
      <c r="B1829" s="32"/>
      <c r="C1829" s="32"/>
      <c r="D1829" s="32"/>
      <c r="E1829" s="32"/>
      <c r="F1829" s="32"/>
    </row>
    <row r="1830" spans="1:6" s="95" customFormat="1"/>
    <row r="1831" spans="1:6" s="95" customFormat="1"/>
    <row r="1832" spans="1:6" s="95" customFormat="1"/>
    <row r="1833" spans="1:6" s="95" customFormat="1"/>
    <row r="1834" spans="1:6" s="95" customFormat="1"/>
    <row r="1835" spans="1:6" s="95" customFormat="1"/>
    <row r="1836" spans="1:6" s="95" customFormat="1"/>
    <row r="1837" spans="1:6" s="95" customFormat="1"/>
    <row r="1838" spans="1:6" s="95" customFormat="1"/>
    <row r="1839" spans="1:6" s="95" customFormat="1"/>
    <row r="1840" spans="1:6" s="95" customFormat="1"/>
    <row r="1841" spans="1:6" s="95" customFormat="1"/>
    <row r="1842" spans="1:6" s="95" customFormat="1"/>
    <row r="1843" spans="1:6" s="95" customFormat="1"/>
    <row r="1844" spans="1:6" s="95" customFormat="1"/>
    <row r="1845" spans="1:6">
      <c r="A1845" s="32"/>
      <c r="B1845" s="32"/>
      <c r="C1845" s="32"/>
      <c r="D1845" s="32"/>
      <c r="E1845" s="32"/>
      <c r="F1845" s="32"/>
    </row>
    <row r="1846" spans="1:6">
      <c r="A1846" s="197" t="s">
        <v>33</v>
      </c>
      <c r="B1846" s="197"/>
      <c r="C1846" s="189" t="s">
        <v>74</v>
      </c>
      <c r="D1846" s="189"/>
      <c r="E1846" s="189"/>
      <c r="F1846" s="189"/>
    </row>
    <row r="1847" spans="1:6">
      <c r="A1847" s="198" t="s">
        <v>34</v>
      </c>
      <c r="B1847" s="198"/>
      <c r="C1847" s="189" t="s">
        <v>72</v>
      </c>
      <c r="D1847" s="189"/>
      <c r="E1847" s="189"/>
      <c r="F1847" s="189"/>
    </row>
    <row r="1848" spans="1:6">
      <c r="A1848" s="197" t="s">
        <v>35</v>
      </c>
      <c r="B1848" s="197"/>
      <c r="C1848" s="189" t="s">
        <v>74</v>
      </c>
      <c r="D1848" s="189"/>
      <c r="E1848" s="189"/>
      <c r="F1848" s="189"/>
    </row>
    <row r="1849" spans="1:6" ht="15.75" thickBot="1">
      <c r="A1849" s="188" t="s">
        <v>36</v>
      </c>
      <c r="B1849" s="188"/>
      <c r="C1849" s="189" t="s">
        <v>88</v>
      </c>
      <c r="D1849" s="189"/>
      <c r="E1849" s="189"/>
      <c r="F1849" s="189"/>
    </row>
    <row r="1850" spans="1:6">
      <c r="A1850" s="116" t="s">
        <v>38</v>
      </c>
      <c r="B1850" s="133"/>
      <c r="C1850" s="192" t="s">
        <v>39</v>
      </c>
      <c r="D1850" s="193"/>
      <c r="E1850" s="12"/>
      <c r="F1850" s="12"/>
    </row>
    <row r="1851" spans="1:6">
      <c r="A1851" s="190"/>
      <c r="B1851" s="191"/>
      <c r="C1851" s="191" t="s">
        <v>40</v>
      </c>
      <c r="D1851" s="194"/>
      <c r="E1851" s="13"/>
      <c r="F1851" s="13"/>
    </row>
    <row r="1852" spans="1:6">
      <c r="A1852" s="190"/>
      <c r="B1852" s="191"/>
      <c r="C1852" s="14" t="s">
        <v>41</v>
      </c>
      <c r="D1852" s="15" t="s">
        <v>42</v>
      </c>
      <c r="E1852" s="12"/>
      <c r="F1852" s="12"/>
    </row>
    <row r="1853" spans="1:6">
      <c r="A1853" s="217" t="s">
        <v>77</v>
      </c>
      <c r="B1853" s="218"/>
      <c r="C1853" s="16">
        <v>1.1100000000000001</v>
      </c>
      <c r="D1853" s="17">
        <v>1.1100000000000001</v>
      </c>
      <c r="E1853" s="18"/>
      <c r="F1853" s="18"/>
    </row>
    <row r="1854" spans="1:6">
      <c r="A1854" s="199" t="s">
        <v>81</v>
      </c>
      <c r="B1854" s="200"/>
      <c r="C1854" s="19">
        <v>3.56</v>
      </c>
      <c r="D1854" s="20">
        <v>3.56</v>
      </c>
    </row>
    <row r="1855" spans="1:6">
      <c r="A1855" s="199" t="s">
        <v>79</v>
      </c>
      <c r="B1855" s="200"/>
      <c r="C1855" s="19">
        <v>61.11</v>
      </c>
      <c r="D1855" s="20">
        <v>61.11</v>
      </c>
    </row>
    <row r="1856" spans="1:6" ht="15.75" thickBot="1">
      <c r="A1856" s="201" t="s">
        <v>75</v>
      </c>
      <c r="B1856" s="202"/>
      <c r="C1856" s="21">
        <v>44.44</v>
      </c>
      <c r="D1856" s="22">
        <v>44.44</v>
      </c>
    </row>
    <row r="1857" spans="1:6" ht="15.75" thickBot="1">
      <c r="A1857" s="203" t="s">
        <v>47</v>
      </c>
      <c r="B1857" s="204"/>
      <c r="C1857" s="23"/>
      <c r="D1857" s="24">
        <v>100</v>
      </c>
      <c r="E1857" s="25"/>
      <c r="F1857" s="25"/>
    </row>
    <row r="1858" spans="1:6">
      <c r="A1858" s="205"/>
      <c r="B1858" s="205"/>
      <c r="C1858" s="26"/>
      <c r="D1858" s="26"/>
      <c r="E1858" s="26"/>
      <c r="F1858" s="26"/>
    </row>
    <row r="1859" spans="1:6" ht="15.75" thickBot="1">
      <c r="A1859" s="206" t="s">
        <v>48</v>
      </c>
      <c r="B1859" s="206"/>
      <c r="C1859" s="206"/>
      <c r="D1859" s="206"/>
      <c r="E1859" s="206"/>
      <c r="F1859" s="206"/>
    </row>
    <row r="1860" spans="1:6">
      <c r="A1860" s="207" t="s">
        <v>49</v>
      </c>
      <c r="B1860" s="208"/>
      <c r="C1860" s="208"/>
      <c r="D1860" s="208"/>
      <c r="E1860" s="209" t="s">
        <v>50</v>
      </c>
      <c r="F1860" s="210"/>
    </row>
    <row r="1861" spans="1:6" ht="51.75" thickBot="1">
      <c r="A1861" s="27" t="s">
        <v>51</v>
      </c>
      <c r="B1861" s="28" t="s">
        <v>52</v>
      </c>
      <c r="C1861" s="28" t="s">
        <v>53</v>
      </c>
      <c r="D1861" s="28" t="s">
        <v>54</v>
      </c>
      <c r="E1861" s="211"/>
      <c r="F1861" s="212"/>
    </row>
    <row r="1862" spans="1:6" ht="15.75" thickBot="1">
      <c r="A1862" s="29" t="s">
        <v>89</v>
      </c>
      <c r="B1862" s="30" t="s">
        <v>90</v>
      </c>
      <c r="C1862" s="30" t="s">
        <v>91</v>
      </c>
      <c r="D1862" s="30" t="s">
        <v>92</v>
      </c>
      <c r="E1862" s="213">
        <v>0.79</v>
      </c>
      <c r="F1862" s="214"/>
    </row>
    <row r="1863" spans="1:6">
      <c r="A1863" s="31"/>
      <c r="B1863" s="31"/>
      <c r="C1863" s="26"/>
      <c r="D1863" s="26"/>
      <c r="E1863" s="26"/>
      <c r="F1863" s="26"/>
    </row>
    <row r="1864" spans="1:6">
      <c r="A1864" s="205" t="s">
        <v>59</v>
      </c>
      <c r="B1864" s="205"/>
      <c r="C1864" s="205"/>
      <c r="D1864" s="205"/>
      <c r="E1864" s="205"/>
      <c r="F1864" s="205"/>
    </row>
    <row r="1865" spans="1:6" ht="40.5" customHeight="1">
      <c r="A1865" s="215" t="s">
        <v>93</v>
      </c>
      <c r="B1865" s="215"/>
      <c r="C1865" s="215"/>
      <c r="D1865" s="215"/>
      <c r="E1865" s="215"/>
      <c r="F1865" s="215"/>
    </row>
    <row r="1866" spans="1:6">
      <c r="A1866" s="216" t="s">
        <v>61</v>
      </c>
      <c r="B1866" s="216"/>
      <c r="C1866" t="s">
        <v>94</v>
      </c>
    </row>
    <row r="1868" spans="1:6" s="95" customFormat="1"/>
    <row r="1869" spans="1:6" s="95" customFormat="1"/>
    <row r="1870" spans="1:6" s="95" customFormat="1"/>
    <row r="1871" spans="1:6" s="95" customFormat="1"/>
    <row r="1872" spans="1:6" s="95" customFormat="1"/>
    <row r="1873" s="95" customFormat="1"/>
    <row r="1874" s="95" customFormat="1"/>
    <row r="1875" s="95" customFormat="1"/>
    <row r="1876" s="95" customFormat="1"/>
    <row r="1877" s="95" customFormat="1"/>
    <row r="1878" s="95" customFormat="1"/>
    <row r="1879" s="95" customFormat="1"/>
    <row r="1880" s="95" customFormat="1"/>
    <row r="1881" s="95" customFormat="1"/>
    <row r="1882" s="95" customFormat="1"/>
    <row r="1883" s="95" customFormat="1"/>
    <row r="1884" s="95" customFormat="1"/>
    <row r="1885" s="95" customFormat="1"/>
    <row r="1886" s="95" customFormat="1"/>
    <row r="1887" s="95" customFormat="1"/>
    <row r="1888" s="95" customFormat="1"/>
    <row r="1889" spans="1:6" s="95" customFormat="1"/>
    <row r="1892" spans="1:6">
      <c r="A1892" s="197" t="s">
        <v>33</v>
      </c>
      <c r="B1892" s="197"/>
      <c r="C1892" s="189" t="s">
        <v>811</v>
      </c>
      <c r="D1892" s="189"/>
      <c r="E1892" s="189"/>
      <c r="F1892" s="189"/>
    </row>
    <row r="1893" spans="1:6">
      <c r="A1893" s="198" t="s">
        <v>34</v>
      </c>
      <c r="B1893" s="198"/>
      <c r="C1893" s="189" t="s">
        <v>810</v>
      </c>
      <c r="D1893" s="189"/>
      <c r="E1893" s="189"/>
      <c r="F1893" s="189"/>
    </row>
    <row r="1894" spans="1:6">
      <c r="A1894" s="197" t="s">
        <v>35</v>
      </c>
      <c r="B1894" s="197"/>
      <c r="C1894" s="189" t="s">
        <v>811</v>
      </c>
      <c r="D1894" s="189"/>
      <c r="E1894" s="189"/>
      <c r="F1894" s="189"/>
    </row>
    <row r="1895" spans="1:6" ht="15.75" thickBot="1">
      <c r="A1895" s="188" t="s">
        <v>36</v>
      </c>
      <c r="B1895" s="188"/>
      <c r="C1895" s="189" t="s">
        <v>37</v>
      </c>
      <c r="D1895" s="189"/>
      <c r="E1895" s="189"/>
      <c r="F1895" s="189"/>
    </row>
    <row r="1896" spans="1:6">
      <c r="A1896" s="116" t="s">
        <v>38</v>
      </c>
      <c r="B1896" s="133"/>
      <c r="C1896" s="192" t="s">
        <v>39</v>
      </c>
      <c r="D1896" s="193"/>
      <c r="E1896" s="12"/>
      <c r="F1896" s="12"/>
    </row>
    <row r="1897" spans="1:6">
      <c r="A1897" s="190"/>
      <c r="B1897" s="191"/>
      <c r="C1897" s="191" t="s">
        <v>40</v>
      </c>
      <c r="D1897" s="194"/>
      <c r="E1897" s="13"/>
      <c r="F1897" s="13"/>
    </row>
    <row r="1898" spans="1:6">
      <c r="A1898" s="190"/>
      <c r="B1898" s="191"/>
      <c r="C1898" s="14" t="s">
        <v>41</v>
      </c>
      <c r="D1898" s="60" t="s">
        <v>42</v>
      </c>
      <c r="E1898" s="12"/>
      <c r="F1898" s="12"/>
    </row>
    <row r="1899" spans="1:6">
      <c r="A1899" s="217" t="s">
        <v>388</v>
      </c>
      <c r="B1899" s="218"/>
      <c r="C1899" s="16">
        <v>23.9</v>
      </c>
      <c r="D1899" s="17">
        <v>18.8</v>
      </c>
      <c r="E1899" s="18"/>
      <c r="F1899" s="18"/>
    </row>
    <row r="1900" spans="1:6">
      <c r="A1900" s="199" t="s">
        <v>418</v>
      </c>
      <c r="B1900" s="200"/>
      <c r="C1900" s="19">
        <v>20.399999999999999</v>
      </c>
      <c r="D1900" s="20">
        <v>18.8</v>
      </c>
      <c r="E1900" s="59"/>
      <c r="F1900" s="59"/>
    </row>
    <row r="1901" spans="1:6">
      <c r="A1901" s="199" t="s">
        <v>420</v>
      </c>
      <c r="B1901" s="200"/>
      <c r="C1901" s="19">
        <v>19.8</v>
      </c>
      <c r="D1901" s="20">
        <v>18.8</v>
      </c>
      <c r="E1901" s="59"/>
      <c r="F1901" s="59"/>
    </row>
    <row r="1902" spans="1:6">
      <c r="A1902" s="199" t="s">
        <v>421</v>
      </c>
      <c r="B1902" s="200"/>
      <c r="C1902" s="19">
        <v>20</v>
      </c>
      <c r="D1902" s="20">
        <v>18.8</v>
      </c>
      <c r="E1902" s="59"/>
      <c r="F1902" s="59"/>
    </row>
    <row r="1903" spans="1:6">
      <c r="A1903" s="223" t="s">
        <v>815</v>
      </c>
      <c r="B1903" s="224"/>
      <c r="C1903" s="19">
        <v>0</v>
      </c>
      <c r="D1903" s="20">
        <v>15</v>
      </c>
      <c r="E1903" s="59"/>
      <c r="F1903" s="59"/>
    </row>
    <row r="1904" spans="1:6">
      <c r="A1904" s="199" t="s">
        <v>190</v>
      </c>
      <c r="B1904" s="200"/>
      <c r="C1904" s="19">
        <v>30</v>
      </c>
      <c r="D1904" s="20">
        <v>21</v>
      </c>
      <c r="E1904" s="59"/>
      <c r="F1904" s="59"/>
    </row>
    <row r="1905" spans="1:6">
      <c r="A1905" s="199" t="s">
        <v>203</v>
      </c>
      <c r="B1905" s="200"/>
      <c r="C1905" s="19">
        <v>21</v>
      </c>
      <c r="D1905" s="20">
        <v>21</v>
      </c>
      <c r="E1905" s="59"/>
      <c r="F1905" s="59"/>
    </row>
    <row r="1906" spans="1:6">
      <c r="A1906" s="199" t="s">
        <v>153</v>
      </c>
      <c r="B1906" s="200"/>
      <c r="C1906" s="19">
        <v>8</v>
      </c>
      <c r="D1906" s="20">
        <v>6.4</v>
      </c>
      <c r="E1906" s="59"/>
      <c r="F1906" s="59"/>
    </row>
    <row r="1907" spans="1:6">
      <c r="A1907" s="199" t="s">
        <v>175</v>
      </c>
      <c r="B1907" s="200"/>
      <c r="C1907" s="19">
        <v>6.4</v>
      </c>
      <c r="D1907" s="20">
        <v>6.4</v>
      </c>
      <c r="E1907" s="59"/>
      <c r="F1907" s="59"/>
    </row>
    <row r="1908" spans="1:6">
      <c r="A1908" s="199" t="s">
        <v>157</v>
      </c>
      <c r="B1908" s="200"/>
      <c r="C1908" s="19">
        <v>5</v>
      </c>
      <c r="D1908" s="20">
        <v>4.2</v>
      </c>
      <c r="E1908" s="59"/>
      <c r="F1908" s="59"/>
    </row>
    <row r="1909" spans="1:6">
      <c r="A1909" s="199" t="s">
        <v>176</v>
      </c>
      <c r="B1909" s="200"/>
      <c r="C1909" s="19">
        <v>4.2</v>
      </c>
      <c r="D1909" s="20">
        <v>4.2</v>
      </c>
      <c r="E1909" s="59"/>
      <c r="F1909" s="59"/>
    </row>
    <row r="1910" spans="1:6">
      <c r="A1910" s="199" t="s">
        <v>603</v>
      </c>
      <c r="B1910" s="200"/>
      <c r="C1910" s="19">
        <v>2</v>
      </c>
      <c r="D1910" s="20">
        <v>2</v>
      </c>
      <c r="E1910" s="59"/>
      <c r="F1910" s="59"/>
    </row>
    <row r="1911" spans="1:6">
      <c r="A1911" s="199" t="s">
        <v>104</v>
      </c>
      <c r="B1911" s="200"/>
      <c r="C1911" s="19">
        <v>120</v>
      </c>
      <c r="D1911" s="20">
        <v>120</v>
      </c>
      <c r="E1911" s="59"/>
      <c r="F1911" s="59"/>
    </row>
    <row r="1912" spans="1:6" ht="15.75" thickBot="1">
      <c r="A1912" s="201" t="s">
        <v>101</v>
      </c>
      <c r="B1912" s="202"/>
      <c r="C1912" s="21">
        <v>0.35</v>
      </c>
      <c r="D1912" s="22">
        <v>0.35</v>
      </c>
      <c r="E1912" s="59"/>
      <c r="F1912" s="59"/>
    </row>
    <row r="1913" spans="1:6" ht="15.75" thickBot="1">
      <c r="A1913" s="203" t="s">
        <v>47</v>
      </c>
      <c r="B1913" s="204"/>
      <c r="C1913" s="23"/>
      <c r="D1913" s="24">
        <v>100</v>
      </c>
      <c r="E1913" s="25"/>
      <c r="F1913" s="25"/>
    </row>
    <row r="1914" spans="1:6">
      <c r="A1914" s="205"/>
      <c r="B1914" s="205"/>
      <c r="C1914" s="26"/>
      <c r="D1914" s="26"/>
      <c r="E1914" s="26"/>
      <c r="F1914" s="26"/>
    </row>
    <row r="1915" spans="1:6" ht="15.75" thickBot="1">
      <c r="A1915" s="206" t="s">
        <v>48</v>
      </c>
      <c r="B1915" s="206"/>
      <c r="C1915" s="206"/>
      <c r="D1915" s="206"/>
      <c r="E1915" s="206"/>
      <c r="F1915" s="206"/>
    </row>
    <row r="1916" spans="1:6">
      <c r="A1916" s="207" t="s">
        <v>49</v>
      </c>
      <c r="B1916" s="208"/>
      <c r="C1916" s="208"/>
      <c r="D1916" s="208"/>
      <c r="E1916" s="209" t="s">
        <v>50</v>
      </c>
      <c r="F1916" s="210"/>
    </row>
    <row r="1917" spans="1:6" ht="51.75" thickBot="1">
      <c r="A1917" s="27" t="s">
        <v>51</v>
      </c>
      <c r="B1917" s="28" t="s">
        <v>52</v>
      </c>
      <c r="C1917" s="28" t="s">
        <v>53</v>
      </c>
      <c r="D1917" s="28" t="s">
        <v>54</v>
      </c>
      <c r="E1917" s="211"/>
      <c r="F1917" s="212"/>
    </row>
    <row r="1918" spans="1:6" ht="15.75" thickBot="1">
      <c r="A1918" s="29" t="s">
        <v>816</v>
      </c>
      <c r="B1918" s="30" t="s">
        <v>817</v>
      </c>
      <c r="C1918" s="30" t="s">
        <v>818</v>
      </c>
      <c r="D1918" s="30" t="s">
        <v>819</v>
      </c>
      <c r="E1918" s="213">
        <v>2.95</v>
      </c>
      <c r="F1918" s="214"/>
    </row>
    <row r="1919" spans="1:6">
      <c r="A1919" s="58"/>
      <c r="B1919" s="58"/>
      <c r="C1919" s="26"/>
      <c r="D1919" s="26"/>
      <c r="E1919" s="26"/>
      <c r="F1919" s="26"/>
    </row>
    <row r="1920" spans="1:6">
      <c r="A1920" s="205" t="s">
        <v>59</v>
      </c>
      <c r="B1920" s="205"/>
      <c r="C1920" s="205"/>
      <c r="D1920" s="205"/>
      <c r="E1920" s="205"/>
      <c r="F1920" s="205"/>
    </row>
    <row r="1921" spans="1:6" ht="111" customHeight="1">
      <c r="A1921" s="215" t="s">
        <v>820</v>
      </c>
      <c r="B1921" s="215"/>
      <c r="C1921" s="215"/>
      <c r="D1921" s="215"/>
      <c r="E1921" s="215"/>
      <c r="F1921" s="215"/>
    </row>
    <row r="1922" spans="1:6">
      <c r="A1922" s="216" t="s">
        <v>61</v>
      </c>
      <c r="B1922" s="216"/>
      <c r="C1922" s="59" t="s">
        <v>94</v>
      </c>
      <c r="D1922" s="59"/>
      <c r="E1922" s="59"/>
      <c r="F1922" s="59"/>
    </row>
    <row r="1923" spans="1:6">
      <c r="A1923" s="59"/>
      <c r="B1923" s="59"/>
      <c r="C1923" s="59"/>
      <c r="D1923" s="59"/>
      <c r="E1923" s="59"/>
      <c r="F1923" s="59"/>
    </row>
    <row r="1924" spans="1:6">
      <c r="A1924" s="59"/>
      <c r="B1924" s="59"/>
      <c r="C1924" s="59"/>
      <c r="D1924" s="59"/>
      <c r="E1924" s="59"/>
      <c r="F1924" s="59"/>
    </row>
    <row r="1925" spans="1:6" s="95" customFormat="1"/>
    <row r="1926" spans="1:6" s="95" customFormat="1"/>
    <row r="1927" spans="1:6" s="95" customFormat="1"/>
    <row r="1928" spans="1:6" s="95" customFormat="1"/>
    <row r="1929" spans="1:6" s="95" customFormat="1"/>
    <row r="1930" spans="1:6" s="95" customFormat="1"/>
    <row r="1931" spans="1:6" s="95" customFormat="1"/>
    <row r="1932" spans="1:6">
      <c r="A1932" s="205"/>
      <c r="B1932" s="205"/>
      <c r="C1932" s="26"/>
      <c r="D1932" s="26"/>
      <c r="E1932" s="26"/>
      <c r="F1932" s="26"/>
    </row>
    <row r="1933" spans="1:6">
      <c r="A1933" s="197" t="s">
        <v>33</v>
      </c>
      <c r="B1933" s="197"/>
      <c r="C1933" s="189" t="s">
        <v>682</v>
      </c>
      <c r="D1933" s="189"/>
      <c r="E1933" s="189"/>
      <c r="F1933" s="189"/>
    </row>
    <row r="1934" spans="1:6">
      <c r="A1934" s="198" t="s">
        <v>34</v>
      </c>
      <c r="B1934" s="198"/>
      <c r="C1934" s="189" t="s">
        <v>681</v>
      </c>
      <c r="D1934" s="189"/>
      <c r="E1934" s="189"/>
      <c r="F1934" s="189"/>
    </row>
    <row r="1935" spans="1:6">
      <c r="A1935" s="197" t="s">
        <v>35</v>
      </c>
      <c r="B1935" s="197"/>
      <c r="C1935" s="189" t="s">
        <v>682</v>
      </c>
      <c r="D1935" s="189"/>
      <c r="E1935" s="189"/>
      <c r="F1935" s="189"/>
    </row>
    <row r="1936" spans="1:6" ht="15.75" thickBot="1">
      <c r="A1936" s="188" t="s">
        <v>36</v>
      </c>
      <c r="B1936" s="188"/>
      <c r="C1936" s="189" t="s">
        <v>37</v>
      </c>
      <c r="D1936" s="189"/>
      <c r="E1936" s="189"/>
      <c r="F1936" s="189"/>
    </row>
    <row r="1937" spans="1:6">
      <c r="A1937" s="116" t="s">
        <v>38</v>
      </c>
      <c r="B1937" s="133"/>
      <c r="C1937" s="192" t="s">
        <v>39</v>
      </c>
      <c r="D1937" s="193"/>
      <c r="E1937" s="12"/>
      <c r="F1937" s="12"/>
    </row>
    <row r="1938" spans="1:6">
      <c r="A1938" s="190"/>
      <c r="B1938" s="191"/>
      <c r="C1938" s="191" t="s">
        <v>40</v>
      </c>
      <c r="D1938" s="194"/>
      <c r="E1938" s="13"/>
      <c r="F1938" s="13"/>
    </row>
    <row r="1939" spans="1:6">
      <c r="A1939" s="190"/>
      <c r="B1939" s="191"/>
      <c r="C1939" s="14" t="s">
        <v>41</v>
      </c>
      <c r="D1939" s="15" t="s">
        <v>42</v>
      </c>
      <c r="E1939" s="12"/>
      <c r="F1939" s="12"/>
    </row>
    <row r="1940" spans="1:6">
      <c r="A1940" s="217" t="s">
        <v>684</v>
      </c>
      <c r="B1940" s="218"/>
      <c r="C1940" s="16">
        <v>16</v>
      </c>
      <c r="D1940" s="17">
        <v>16</v>
      </c>
      <c r="E1940" s="18"/>
      <c r="F1940" s="18"/>
    </row>
    <row r="1941" spans="1:6">
      <c r="A1941" s="199" t="s">
        <v>190</v>
      </c>
      <c r="B1941" s="200"/>
      <c r="C1941" s="19">
        <v>40</v>
      </c>
      <c r="D1941" s="20">
        <v>28</v>
      </c>
      <c r="E1941" s="32"/>
      <c r="F1941" s="32"/>
    </row>
    <row r="1942" spans="1:6">
      <c r="A1942" s="199" t="s">
        <v>203</v>
      </c>
      <c r="B1942" s="200"/>
      <c r="C1942" s="19">
        <v>28</v>
      </c>
      <c r="D1942" s="20">
        <v>28</v>
      </c>
      <c r="E1942" s="32"/>
      <c r="F1942" s="32"/>
    </row>
    <row r="1943" spans="1:6">
      <c r="A1943" s="199" t="s">
        <v>153</v>
      </c>
      <c r="B1943" s="200"/>
      <c r="C1943" s="19">
        <v>8</v>
      </c>
      <c r="D1943" s="20">
        <v>6.4</v>
      </c>
      <c r="E1943" s="32"/>
      <c r="F1943" s="32"/>
    </row>
    <row r="1944" spans="1:6">
      <c r="A1944" s="199" t="s">
        <v>175</v>
      </c>
      <c r="B1944" s="200"/>
      <c r="C1944" s="19">
        <v>6.4</v>
      </c>
      <c r="D1944" s="20">
        <v>6.4</v>
      </c>
      <c r="E1944" s="32"/>
      <c r="F1944" s="32"/>
    </row>
    <row r="1945" spans="1:6">
      <c r="A1945" s="199" t="s">
        <v>157</v>
      </c>
      <c r="B1945" s="200"/>
      <c r="C1945" s="19">
        <v>5</v>
      </c>
      <c r="D1945" s="20">
        <v>4.2</v>
      </c>
      <c r="E1945" s="32"/>
      <c r="F1945" s="32"/>
    </row>
    <row r="1946" spans="1:6">
      <c r="A1946" s="199" t="s">
        <v>176</v>
      </c>
      <c r="B1946" s="200"/>
      <c r="C1946" s="19">
        <v>4.2</v>
      </c>
      <c r="D1946" s="20">
        <v>4.2</v>
      </c>
      <c r="E1946" s="32"/>
      <c r="F1946" s="32"/>
    </row>
    <row r="1947" spans="1:6">
      <c r="A1947" s="199" t="s">
        <v>106</v>
      </c>
      <c r="B1947" s="200"/>
      <c r="C1947" s="19">
        <v>4</v>
      </c>
      <c r="D1947" s="20">
        <v>4</v>
      </c>
      <c r="E1947" s="32"/>
      <c r="F1947" s="32"/>
    </row>
    <row r="1948" spans="1:6">
      <c r="A1948" s="199" t="s">
        <v>718</v>
      </c>
      <c r="B1948" s="200"/>
      <c r="C1948" s="19">
        <v>1</v>
      </c>
      <c r="D1948" s="20">
        <v>0.75</v>
      </c>
      <c r="E1948" s="32"/>
      <c r="F1948" s="32"/>
    </row>
    <row r="1949" spans="1:6">
      <c r="A1949" s="199" t="s">
        <v>104</v>
      </c>
      <c r="B1949" s="200"/>
      <c r="C1949" s="19">
        <v>120</v>
      </c>
      <c r="D1949" s="20">
        <v>120</v>
      </c>
      <c r="E1949" s="32"/>
      <c r="F1949" s="32"/>
    </row>
    <row r="1950" spans="1:6" ht="15.75" thickBot="1">
      <c r="A1950" s="201" t="s">
        <v>101</v>
      </c>
      <c r="B1950" s="202"/>
      <c r="C1950" s="21">
        <v>0.2</v>
      </c>
      <c r="D1950" s="22">
        <v>0.2</v>
      </c>
      <c r="E1950" s="32"/>
      <c r="F1950" s="32"/>
    </row>
    <row r="1951" spans="1:6" ht="15.75" thickBot="1">
      <c r="A1951" s="203" t="s">
        <v>47</v>
      </c>
      <c r="B1951" s="204"/>
      <c r="C1951" s="23"/>
      <c r="D1951" s="24">
        <v>100</v>
      </c>
      <c r="E1951" s="25"/>
      <c r="F1951" s="25"/>
    </row>
    <row r="1952" spans="1:6">
      <c r="A1952" s="205"/>
      <c r="B1952" s="205"/>
      <c r="C1952" s="26"/>
      <c r="D1952" s="26"/>
      <c r="E1952" s="26"/>
      <c r="F1952" s="26"/>
    </row>
    <row r="1953" spans="1:6" ht="15.75" thickBot="1">
      <c r="A1953" s="206" t="s">
        <v>48</v>
      </c>
      <c r="B1953" s="206"/>
      <c r="C1953" s="206"/>
      <c r="D1953" s="206"/>
      <c r="E1953" s="206"/>
      <c r="F1953" s="206"/>
    </row>
    <row r="1954" spans="1:6">
      <c r="A1954" s="207" t="s">
        <v>49</v>
      </c>
      <c r="B1954" s="208"/>
      <c r="C1954" s="208"/>
      <c r="D1954" s="208"/>
      <c r="E1954" s="209" t="s">
        <v>50</v>
      </c>
      <c r="F1954" s="210"/>
    </row>
    <row r="1955" spans="1:6" ht="51.75" thickBot="1">
      <c r="A1955" s="27" t="s">
        <v>51</v>
      </c>
      <c r="B1955" s="28" t="s">
        <v>52</v>
      </c>
      <c r="C1955" s="28" t="s">
        <v>53</v>
      </c>
      <c r="D1955" s="28" t="s">
        <v>54</v>
      </c>
      <c r="E1955" s="211"/>
      <c r="F1955" s="212"/>
    </row>
    <row r="1956" spans="1:6" ht="15.75" thickBot="1">
      <c r="A1956" s="29" t="s">
        <v>719</v>
      </c>
      <c r="B1956" s="30" t="s">
        <v>720</v>
      </c>
      <c r="C1956" s="30" t="s">
        <v>721</v>
      </c>
      <c r="D1956" s="30" t="s">
        <v>722</v>
      </c>
      <c r="E1956" s="213">
        <v>3.21</v>
      </c>
      <c r="F1956" s="214"/>
    </row>
    <row r="1957" spans="1:6">
      <c r="A1957" s="31"/>
      <c r="B1957" s="31"/>
      <c r="C1957" s="26"/>
      <c r="D1957" s="26"/>
      <c r="E1957" s="26"/>
      <c r="F1957" s="26"/>
    </row>
    <row r="1958" spans="1:6">
      <c r="A1958" s="205" t="s">
        <v>59</v>
      </c>
      <c r="B1958" s="205"/>
      <c r="C1958" s="205"/>
      <c r="D1958" s="205"/>
      <c r="E1958" s="205"/>
      <c r="F1958" s="205"/>
    </row>
    <row r="1959" spans="1:6" ht="64.5" customHeight="1">
      <c r="A1959" s="215" t="s">
        <v>723</v>
      </c>
      <c r="B1959" s="215"/>
      <c r="C1959" s="215"/>
      <c r="D1959" s="215"/>
      <c r="E1959" s="215"/>
      <c r="F1959" s="215"/>
    </row>
    <row r="1960" spans="1:6">
      <c r="A1960" s="216" t="s">
        <v>61</v>
      </c>
      <c r="B1960" s="216"/>
      <c r="C1960" s="32" t="s">
        <v>94</v>
      </c>
      <c r="D1960" s="32"/>
      <c r="E1960" s="32"/>
      <c r="F1960" s="32"/>
    </row>
    <row r="1961" spans="1:6">
      <c r="A1961" s="32"/>
      <c r="B1961" s="32"/>
      <c r="C1961" s="32"/>
      <c r="D1961" s="32"/>
      <c r="E1961" s="32"/>
      <c r="F1961" s="32"/>
    </row>
    <row r="1962" spans="1:6">
      <c r="A1962" s="32"/>
      <c r="B1962" s="32"/>
      <c r="C1962" s="32"/>
      <c r="D1962" s="32"/>
      <c r="E1962" s="32"/>
      <c r="F1962" s="32"/>
    </row>
    <row r="1963" spans="1:6" s="95" customFormat="1"/>
    <row r="1964" spans="1:6" s="95" customFormat="1"/>
    <row r="1965" spans="1:6" s="95" customFormat="1"/>
    <row r="1966" spans="1:6" s="95" customFormat="1"/>
    <row r="1967" spans="1:6" s="95" customFormat="1"/>
    <row r="1968" spans="1:6" s="95" customFormat="1"/>
    <row r="1969" spans="1:6" s="95" customFormat="1"/>
    <row r="1970" spans="1:6" s="95" customFormat="1"/>
    <row r="1971" spans="1:6" s="95" customFormat="1"/>
    <row r="1972" spans="1:6" s="95" customFormat="1"/>
    <row r="1973" spans="1:6" s="95" customFormat="1"/>
    <row r="1974" spans="1:6" s="95" customFormat="1"/>
    <row r="1975" spans="1:6" s="95" customFormat="1"/>
    <row r="1976" spans="1:6">
      <c r="A1976" s="205"/>
      <c r="B1976" s="205"/>
      <c r="C1976" s="26"/>
      <c r="D1976" s="26"/>
      <c r="E1976" s="26"/>
      <c r="F1976" s="26"/>
    </row>
    <row r="1977" spans="1:6">
      <c r="A1977" s="197" t="s">
        <v>33</v>
      </c>
      <c r="B1977" s="197"/>
      <c r="C1977" s="189" t="s">
        <v>654</v>
      </c>
      <c r="D1977" s="189"/>
      <c r="E1977" s="189"/>
      <c r="F1977" s="189"/>
    </row>
    <row r="1978" spans="1:6">
      <c r="A1978" s="198" t="s">
        <v>34</v>
      </c>
      <c r="B1978" s="198"/>
      <c r="C1978" s="189" t="s">
        <v>653</v>
      </c>
      <c r="D1978" s="189"/>
      <c r="E1978" s="189"/>
      <c r="F1978" s="189"/>
    </row>
    <row r="1979" spans="1:6">
      <c r="A1979" s="197" t="s">
        <v>35</v>
      </c>
      <c r="B1979" s="197"/>
      <c r="C1979" s="189" t="s">
        <v>654</v>
      </c>
      <c r="D1979" s="189"/>
      <c r="E1979" s="189"/>
      <c r="F1979" s="189"/>
    </row>
    <row r="1980" spans="1:6" ht="15.75" thickBot="1">
      <c r="A1980" s="188" t="s">
        <v>36</v>
      </c>
      <c r="B1980" s="188"/>
      <c r="C1980" s="189" t="s">
        <v>543</v>
      </c>
      <c r="D1980" s="189"/>
      <c r="E1980" s="189"/>
      <c r="F1980" s="189"/>
    </row>
    <row r="1981" spans="1:6">
      <c r="A1981" s="116" t="s">
        <v>38</v>
      </c>
      <c r="B1981" s="133"/>
      <c r="C1981" s="192" t="s">
        <v>39</v>
      </c>
      <c r="D1981" s="193"/>
      <c r="E1981" s="12"/>
      <c r="F1981" s="12"/>
    </row>
    <row r="1982" spans="1:6">
      <c r="A1982" s="190"/>
      <c r="B1982" s="191"/>
      <c r="C1982" s="191" t="s">
        <v>40</v>
      </c>
      <c r="D1982" s="194"/>
      <c r="E1982" s="13"/>
      <c r="F1982" s="13"/>
    </row>
    <row r="1983" spans="1:6">
      <c r="A1983" s="190"/>
      <c r="B1983" s="191"/>
      <c r="C1983" s="14" t="s">
        <v>41</v>
      </c>
      <c r="D1983" s="15" t="s">
        <v>42</v>
      </c>
      <c r="E1983" s="12"/>
      <c r="F1983" s="12"/>
    </row>
    <row r="1984" spans="1:6" ht="15.75" thickBot="1">
      <c r="A1984" s="195" t="s">
        <v>299</v>
      </c>
      <c r="B1984" s="196"/>
      <c r="C1984" s="33">
        <v>100</v>
      </c>
      <c r="D1984" s="34">
        <v>100</v>
      </c>
      <c r="E1984" s="18"/>
      <c r="F1984" s="18"/>
    </row>
    <row r="1985" spans="1:6" ht="15.75" thickBot="1">
      <c r="A1985" s="203" t="s">
        <v>47</v>
      </c>
      <c r="B1985" s="204"/>
      <c r="C1985" s="23"/>
      <c r="D1985" s="24">
        <v>100</v>
      </c>
      <c r="E1985" s="25"/>
      <c r="F1985" s="25"/>
    </row>
    <row r="1986" spans="1:6">
      <c r="A1986" s="205"/>
      <c r="B1986" s="205"/>
      <c r="C1986" s="26"/>
      <c r="D1986" s="26"/>
      <c r="E1986" s="26"/>
      <c r="F1986" s="26"/>
    </row>
    <row r="1987" spans="1:6" ht="15.75" thickBot="1">
      <c r="A1987" s="206" t="s">
        <v>48</v>
      </c>
      <c r="B1987" s="206"/>
      <c r="C1987" s="206"/>
      <c r="D1987" s="206"/>
      <c r="E1987" s="206"/>
      <c r="F1987" s="206"/>
    </row>
    <row r="1988" spans="1:6">
      <c r="A1988" s="207" t="s">
        <v>49</v>
      </c>
      <c r="B1988" s="208"/>
      <c r="C1988" s="208"/>
      <c r="D1988" s="208"/>
      <c r="E1988" s="209" t="s">
        <v>50</v>
      </c>
      <c r="F1988" s="210"/>
    </row>
    <row r="1989" spans="1:6" ht="51.75" thickBot="1">
      <c r="A1989" s="27" t="s">
        <v>51</v>
      </c>
      <c r="B1989" s="28" t="s">
        <v>52</v>
      </c>
      <c r="C1989" s="28" t="s">
        <v>53</v>
      </c>
      <c r="D1989" s="28" t="s">
        <v>54</v>
      </c>
      <c r="E1989" s="211"/>
      <c r="F1989" s="212"/>
    </row>
    <row r="1990" spans="1:6" ht="15.75" thickBot="1">
      <c r="A1990" s="29" t="s">
        <v>662</v>
      </c>
      <c r="B1990" s="30" t="s">
        <v>663</v>
      </c>
      <c r="C1990" s="30" t="s">
        <v>664</v>
      </c>
      <c r="D1990" s="30" t="s">
        <v>665</v>
      </c>
      <c r="E1990" s="213">
        <v>0</v>
      </c>
      <c r="F1990" s="214"/>
    </row>
    <row r="1991" spans="1:6">
      <c r="A1991" s="31"/>
      <c r="B1991" s="31"/>
      <c r="C1991" s="26"/>
      <c r="D1991" s="26"/>
      <c r="E1991" s="26"/>
      <c r="F1991" s="26"/>
    </row>
    <row r="1992" spans="1:6">
      <c r="A1992" s="205" t="s">
        <v>59</v>
      </c>
      <c r="B1992" s="205"/>
      <c r="C1992" s="205"/>
      <c r="D1992" s="205"/>
      <c r="E1992" s="205"/>
      <c r="F1992" s="205"/>
    </row>
    <row r="1993" spans="1:6" ht="259.5" customHeight="1">
      <c r="A1993" s="215" t="s">
        <v>666</v>
      </c>
      <c r="B1993" s="215"/>
      <c r="C1993" s="215"/>
      <c r="D1993" s="215"/>
      <c r="E1993" s="215"/>
      <c r="F1993" s="215"/>
    </row>
    <row r="1994" spans="1:6">
      <c r="A1994" s="216" t="s">
        <v>61</v>
      </c>
      <c r="B1994" s="216"/>
      <c r="C1994" s="32" t="s">
        <v>94</v>
      </c>
      <c r="D1994" s="32"/>
      <c r="E1994" s="32"/>
      <c r="F1994" s="32"/>
    </row>
    <row r="1995" spans="1:6">
      <c r="A1995" s="32"/>
      <c r="B1995" s="32"/>
      <c r="C1995" s="32"/>
      <c r="D1995" s="32"/>
      <c r="E1995" s="32"/>
      <c r="F1995" s="32"/>
    </row>
    <row r="1996" spans="1:6" s="95" customFormat="1"/>
    <row r="1997" spans="1:6" s="95" customFormat="1"/>
    <row r="1998" spans="1:6" s="95" customFormat="1"/>
    <row r="1999" spans="1:6" s="95" customFormat="1"/>
    <row r="2000" spans="1:6" s="95" customFormat="1"/>
    <row r="2001" spans="1:6" s="95" customFormat="1"/>
    <row r="2002" spans="1:6" s="95" customFormat="1"/>
    <row r="2003" spans="1:6" s="95" customFormat="1"/>
    <row r="2004" spans="1:6" s="95" customFormat="1"/>
    <row r="2005" spans="1:6" s="95" customFormat="1"/>
    <row r="2006" spans="1:6">
      <c r="A2006" s="32"/>
      <c r="B2006" s="32"/>
      <c r="C2006" s="32"/>
      <c r="D2006" s="32"/>
      <c r="E2006" s="32"/>
      <c r="F2006" s="32"/>
    </row>
    <row r="2007" spans="1:6">
      <c r="A2007" s="32"/>
      <c r="B2007" s="32"/>
      <c r="C2007" s="32"/>
      <c r="D2007" s="32"/>
      <c r="E2007" s="32"/>
      <c r="F2007" s="32"/>
    </row>
    <row r="2008" spans="1:6">
      <c r="A2008" s="197" t="s">
        <v>33</v>
      </c>
      <c r="B2008" s="197"/>
      <c r="C2008" s="189" t="s">
        <v>768</v>
      </c>
      <c r="D2008" s="189"/>
      <c r="E2008" s="189"/>
      <c r="F2008" s="189"/>
    </row>
    <row r="2009" spans="1:6">
      <c r="A2009" s="198" t="s">
        <v>34</v>
      </c>
      <c r="B2009" s="198"/>
      <c r="C2009" s="189" t="s">
        <v>767</v>
      </c>
      <c r="D2009" s="189"/>
      <c r="E2009" s="189"/>
      <c r="F2009" s="189"/>
    </row>
    <row r="2010" spans="1:6">
      <c r="A2010" s="197" t="s">
        <v>35</v>
      </c>
      <c r="B2010" s="197"/>
      <c r="C2010" s="189" t="s">
        <v>768</v>
      </c>
      <c r="D2010" s="189"/>
      <c r="E2010" s="189"/>
      <c r="F2010" s="189"/>
    </row>
    <row r="2011" spans="1:6" ht="15.75" thickBot="1">
      <c r="A2011" s="188" t="s">
        <v>36</v>
      </c>
      <c r="B2011" s="188"/>
      <c r="C2011" s="189" t="s">
        <v>37</v>
      </c>
      <c r="D2011" s="189"/>
      <c r="E2011" s="189"/>
      <c r="F2011" s="189"/>
    </row>
    <row r="2012" spans="1:6">
      <c r="A2012" s="116" t="s">
        <v>38</v>
      </c>
      <c r="B2012" s="133"/>
      <c r="C2012" s="192" t="s">
        <v>39</v>
      </c>
      <c r="D2012" s="193"/>
      <c r="E2012" s="12"/>
      <c r="F2012" s="12"/>
    </row>
    <row r="2013" spans="1:6">
      <c r="A2013" s="190"/>
      <c r="B2013" s="191"/>
      <c r="C2013" s="191" t="s">
        <v>40</v>
      </c>
      <c r="D2013" s="194"/>
      <c r="E2013" s="13"/>
      <c r="F2013" s="13"/>
    </row>
    <row r="2014" spans="1:6">
      <c r="A2014" s="190"/>
      <c r="B2014" s="191"/>
      <c r="C2014" s="14" t="s">
        <v>41</v>
      </c>
      <c r="D2014" s="60" t="s">
        <v>42</v>
      </c>
      <c r="E2014" s="12"/>
      <c r="F2014" s="12"/>
    </row>
    <row r="2015" spans="1:6">
      <c r="A2015" s="227" t="s">
        <v>155</v>
      </c>
      <c r="B2015" s="228"/>
      <c r="C2015" s="68">
        <v>30</v>
      </c>
      <c r="D2015" s="69">
        <v>27.3</v>
      </c>
      <c r="E2015" s="12"/>
      <c r="F2015" s="12"/>
    </row>
    <row r="2016" spans="1:6">
      <c r="A2016" s="217" t="s">
        <v>188</v>
      </c>
      <c r="B2016" s="218"/>
      <c r="C2016" s="16">
        <v>78</v>
      </c>
      <c r="D2016" s="17">
        <v>62.4</v>
      </c>
      <c r="E2016" s="18"/>
      <c r="F2016" s="18"/>
    </row>
    <row r="2017" spans="1:6">
      <c r="A2017" s="199" t="s">
        <v>153</v>
      </c>
      <c r="B2017" s="200"/>
      <c r="C2017" s="19">
        <v>9.6999999999999993</v>
      </c>
      <c r="D2017" s="20">
        <v>7.8</v>
      </c>
      <c r="E2017" s="59"/>
      <c r="F2017" s="59"/>
    </row>
    <row r="2018" spans="1:6">
      <c r="A2018" s="199" t="s">
        <v>157</v>
      </c>
      <c r="B2018" s="200"/>
      <c r="C2018" s="19">
        <v>10.4</v>
      </c>
      <c r="D2018" s="20">
        <v>8.6999999999999993</v>
      </c>
      <c r="E2018" s="59"/>
      <c r="F2018" s="59"/>
    </row>
    <row r="2019" spans="1:6">
      <c r="A2019" s="199" t="s">
        <v>14</v>
      </c>
      <c r="B2019" s="200"/>
      <c r="C2019" s="19">
        <v>2.2999999999999998</v>
      </c>
      <c r="D2019" s="20">
        <v>2.2999999999999998</v>
      </c>
      <c r="E2019" s="59"/>
      <c r="F2019" s="59"/>
    </row>
    <row r="2020" spans="1:6">
      <c r="A2020" s="199" t="s">
        <v>161</v>
      </c>
      <c r="B2020" s="200"/>
      <c r="C2020" s="19">
        <v>1.3</v>
      </c>
      <c r="D2020" s="20">
        <v>1.3</v>
      </c>
      <c r="E2020" s="59"/>
      <c r="F2020" s="59"/>
    </row>
    <row r="2021" spans="1:6">
      <c r="A2021" s="199" t="s">
        <v>776</v>
      </c>
      <c r="B2021" s="200"/>
      <c r="C2021" s="19">
        <v>1.3</v>
      </c>
      <c r="D2021" s="20">
        <v>1.3</v>
      </c>
      <c r="E2021" s="59"/>
      <c r="F2021" s="59"/>
    </row>
    <row r="2022" spans="1:6">
      <c r="A2022" s="199" t="s">
        <v>256</v>
      </c>
      <c r="B2022" s="200"/>
      <c r="C2022" s="19">
        <v>1.3</v>
      </c>
      <c r="D2022" s="20">
        <v>1.3</v>
      </c>
      <c r="E2022" s="59"/>
      <c r="F2022" s="59"/>
    </row>
    <row r="2023" spans="1:6">
      <c r="A2023" s="199" t="s">
        <v>794</v>
      </c>
      <c r="B2023" s="200"/>
      <c r="C2023" s="19">
        <v>16.2</v>
      </c>
      <c r="D2023" s="20">
        <v>16.2</v>
      </c>
      <c r="E2023" s="59"/>
      <c r="F2023" s="59"/>
    </row>
    <row r="2024" spans="1:6" ht="15.75" thickBot="1">
      <c r="A2024" s="201" t="s">
        <v>101</v>
      </c>
      <c r="B2024" s="202"/>
      <c r="C2024" s="21">
        <v>0.2</v>
      </c>
      <c r="D2024" s="22">
        <v>0.2</v>
      </c>
      <c r="E2024" s="59"/>
      <c r="F2024" s="59"/>
    </row>
    <row r="2025" spans="1:6" ht="15.75" thickBot="1">
      <c r="A2025" s="203" t="s">
        <v>47</v>
      </c>
      <c r="B2025" s="204"/>
      <c r="C2025" s="23"/>
      <c r="D2025" s="24">
        <v>100</v>
      </c>
      <c r="E2025" s="25"/>
      <c r="F2025" s="25"/>
    </row>
    <row r="2026" spans="1:6">
      <c r="A2026" s="205"/>
      <c r="B2026" s="205"/>
      <c r="C2026" s="26"/>
      <c r="D2026" s="26"/>
      <c r="E2026" s="26"/>
      <c r="F2026" s="26"/>
    </row>
    <row r="2027" spans="1:6" ht="15.75" thickBot="1">
      <c r="A2027" s="206" t="s">
        <v>48</v>
      </c>
      <c r="B2027" s="206"/>
      <c r="C2027" s="206"/>
      <c r="D2027" s="206"/>
      <c r="E2027" s="206"/>
      <c r="F2027" s="206"/>
    </row>
    <row r="2028" spans="1:6">
      <c r="A2028" s="207" t="s">
        <v>49</v>
      </c>
      <c r="B2028" s="208"/>
      <c r="C2028" s="208"/>
      <c r="D2028" s="208"/>
      <c r="E2028" s="209" t="s">
        <v>50</v>
      </c>
      <c r="F2028" s="210"/>
    </row>
    <row r="2029" spans="1:6" ht="51.75" thickBot="1">
      <c r="A2029" s="27" t="s">
        <v>51</v>
      </c>
      <c r="B2029" s="28" t="s">
        <v>52</v>
      </c>
      <c r="C2029" s="28" t="s">
        <v>53</v>
      </c>
      <c r="D2029" s="28" t="s">
        <v>54</v>
      </c>
      <c r="E2029" s="211"/>
      <c r="F2029" s="212"/>
    </row>
    <row r="2030" spans="1:6" ht="15.75" thickBot="1">
      <c r="A2030" s="29">
        <v>6.64</v>
      </c>
      <c r="B2030" s="30">
        <v>7.18</v>
      </c>
      <c r="C2030" s="30">
        <v>5.37</v>
      </c>
      <c r="D2030" s="30">
        <v>113.27</v>
      </c>
      <c r="E2030" s="213">
        <v>29.9</v>
      </c>
      <c r="F2030" s="214"/>
    </row>
    <row r="2031" spans="1:6">
      <c r="A2031" s="58"/>
      <c r="B2031" s="58"/>
      <c r="C2031" s="26"/>
      <c r="D2031" s="26"/>
      <c r="E2031" s="26"/>
      <c r="F2031" s="26"/>
    </row>
    <row r="2032" spans="1:6">
      <c r="A2032" s="205" t="s">
        <v>59</v>
      </c>
      <c r="B2032" s="205"/>
      <c r="C2032" s="205"/>
      <c r="D2032" s="205"/>
      <c r="E2032" s="205"/>
      <c r="F2032" s="205"/>
    </row>
    <row r="2033" spans="1:6" ht="121.5" customHeight="1">
      <c r="A2033" s="215" t="s">
        <v>795</v>
      </c>
      <c r="B2033" s="215"/>
      <c r="C2033" s="215"/>
      <c r="D2033" s="215"/>
      <c r="E2033" s="215"/>
      <c r="F2033" s="215"/>
    </row>
    <row r="2034" spans="1:6">
      <c r="A2034" s="216" t="s">
        <v>61</v>
      </c>
      <c r="B2034" s="216"/>
      <c r="C2034" s="59" t="s">
        <v>186</v>
      </c>
      <c r="D2034" s="59"/>
      <c r="E2034" s="59"/>
      <c r="F2034" s="59"/>
    </row>
    <row r="2035" spans="1:6">
      <c r="A2035" s="59"/>
      <c r="B2035" s="59"/>
      <c r="C2035" s="59"/>
      <c r="D2035" s="59"/>
      <c r="E2035" s="59"/>
      <c r="F2035" s="59"/>
    </row>
    <row r="2036" spans="1:6" s="95" customFormat="1"/>
    <row r="2037" spans="1:6" s="95" customFormat="1"/>
    <row r="2038" spans="1:6" s="95" customFormat="1"/>
    <row r="2039" spans="1:6" s="95" customFormat="1"/>
    <row r="2040" spans="1:6" s="95" customFormat="1"/>
    <row r="2041" spans="1:6" s="95" customFormat="1"/>
    <row r="2042" spans="1:6" s="95" customFormat="1"/>
    <row r="2043" spans="1:6" s="95" customFormat="1"/>
    <row r="2044" spans="1:6" s="95" customFormat="1"/>
    <row r="2045" spans="1:6" s="95" customFormat="1"/>
    <row r="2046" spans="1:6">
      <c r="A2046" s="59"/>
      <c r="B2046" s="59"/>
      <c r="C2046" s="59"/>
      <c r="D2046" s="59"/>
      <c r="E2046" s="59"/>
      <c r="F2046" s="59"/>
    </row>
    <row r="2047" spans="1:6">
      <c r="A2047" s="205"/>
      <c r="B2047" s="205"/>
      <c r="C2047" s="26"/>
      <c r="D2047" s="26"/>
      <c r="E2047" s="26"/>
      <c r="F2047" s="26"/>
    </row>
    <row r="2048" spans="1:6">
      <c r="A2048" s="197" t="s">
        <v>33</v>
      </c>
      <c r="B2048" s="197"/>
      <c r="C2048" s="189" t="s">
        <v>15</v>
      </c>
      <c r="D2048" s="189"/>
      <c r="E2048" s="189"/>
      <c r="F2048" s="189"/>
    </row>
    <row r="2049" spans="1:6">
      <c r="A2049" s="198" t="s">
        <v>34</v>
      </c>
      <c r="B2049" s="198"/>
      <c r="C2049" s="189" t="s">
        <v>348</v>
      </c>
      <c r="D2049" s="189"/>
      <c r="E2049" s="189"/>
      <c r="F2049" s="189"/>
    </row>
    <row r="2050" spans="1:6">
      <c r="A2050" s="197" t="s">
        <v>35</v>
      </c>
      <c r="B2050" s="197"/>
      <c r="C2050" s="189" t="s">
        <v>15</v>
      </c>
      <c r="D2050" s="189"/>
      <c r="E2050" s="189"/>
      <c r="F2050" s="189"/>
    </row>
    <row r="2051" spans="1:6" ht="15.75" thickBot="1">
      <c r="A2051" s="188" t="s">
        <v>36</v>
      </c>
      <c r="B2051" s="188"/>
      <c r="C2051" s="189" t="s">
        <v>37</v>
      </c>
      <c r="D2051" s="189"/>
      <c r="E2051" s="189"/>
      <c r="F2051" s="189"/>
    </row>
    <row r="2052" spans="1:6">
      <c r="A2052" s="116" t="s">
        <v>38</v>
      </c>
      <c r="B2052" s="133"/>
      <c r="C2052" s="192" t="s">
        <v>39</v>
      </c>
      <c r="D2052" s="193"/>
      <c r="E2052" s="12"/>
      <c r="F2052" s="12"/>
    </row>
    <row r="2053" spans="1:6">
      <c r="A2053" s="190"/>
      <c r="B2053" s="191"/>
      <c r="C2053" s="191" t="s">
        <v>40</v>
      </c>
      <c r="D2053" s="194"/>
      <c r="E2053" s="13"/>
      <c r="F2053" s="13"/>
    </row>
    <row r="2054" spans="1:6">
      <c r="A2054" s="190"/>
      <c r="B2054" s="191"/>
      <c r="C2054" s="14" t="s">
        <v>41</v>
      </c>
      <c r="D2054" s="15" t="s">
        <v>42</v>
      </c>
      <c r="E2054" s="12"/>
      <c r="F2054" s="12"/>
    </row>
    <row r="2055" spans="1:6">
      <c r="A2055" s="217" t="s">
        <v>188</v>
      </c>
      <c r="B2055" s="218"/>
      <c r="C2055" s="16">
        <v>42.5</v>
      </c>
      <c r="D2055" s="17">
        <v>34</v>
      </c>
      <c r="E2055" s="18"/>
      <c r="F2055" s="18"/>
    </row>
    <row r="2056" spans="1:6">
      <c r="A2056" s="199" t="s">
        <v>153</v>
      </c>
      <c r="B2056" s="200"/>
      <c r="C2056" s="19">
        <v>25</v>
      </c>
      <c r="D2056" s="20">
        <v>20</v>
      </c>
    </row>
    <row r="2057" spans="1:6">
      <c r="A2057" s="199" t="s">
        <v>356</v>
      </c>
      <c r="B2057" s="200"/>
      <c r="C2057" s="19">
        <v>12.5</v>
      </c>
      <c r="D2057" s="20">
        <v>10</v>
      </c>
    </row>
    <row r="2058" spans="1:6">
      <c r="A2058" s="199" t="s">
        <v>350</v>
      </c>
      <c r="B2058" s="200"/>
      <c r="C2058" s="19">
        <v>34.299999999999997</v>
      </c>
      <c r="D2058" s="20">
        <v>24</v>
      </c>
    </row>
    <row r="2059" spans="1:6">
      <c r="A2059" s="199" t="s">
        <v>102</v>
      </c>
      <c r="B2059" s="200"/>
      <c r="C2059" s="19">
        <v>2</v>
      </c>
      <c r="D2059" s="20">
        <v>2</v>
      </c>
    </row>
    <row r="2060" spans="1:6">
      <c r="A2060" s="199" t="s">
        <v>101</v>
      </c>
      <c r="B2060" s="200"/>
      <c r="C2060" s="19">
        <v>0.25</v>
      </c>
      <c r="D2060" s="20">
        <v>0.25</v>
      </c>
    </row>
    <row r="2061" spans="1:6" ht="15.75" thickBot="1">
      <c r="A2061" s="201" t="s">
        <v>256</v>
      </c>
      <c r="B2061" s="202"/>
      <c r="C2061" s="21">
        <v>7</v>
      </c>
      <c r="D2061" s="22">
        <v>7</v>
      </c>
    </row>
    <row r="2062" spans="1:6" ht="15.75" thickBot="1">
      <c r="A2062" s="203" t="s">
        <v>47</v>
      </c>
      <c r="B2062" s="204"/>
      <c r="C2062" s="23"/>
      <c r="D2062" s="24">
        <v>100</v>
      </c>
      <c r="E2062" s="25"/>
      <c r="F2062" s="25"/>
    </row>
    <row r="2063" spans="1:6">
      <c r="A2063" s="205"/>
      <c r="B2063" s="205"/>
      <c r="C2063" s="26"/>
      <c r="D2063" s="26"/>
      <c r="E2063" s="26"/>
      <c r="F2063" s="26"/>
    </row>
    <row r="2064" spans="1:6" ht="15.75" thickBot="1">
      <c r="A2064" s="206" t="s">
        <v>48</v>
      </c>
      <c r="B2064" s="206"/>
      <c r="C2064" s="206"/>
      <c r="D2064" s="206"/>
      <c r="E2064" s="206"/>
      <c r="F2064" s="206"/>
    </row>
    <row r="2065" spans="1:6">
      <c r="A2065" s="207" t="s">
        <v>49</v>
      </c>
      <c r="B2065" s="208"/>
      <c r="C2065" s="208"/>
      <c r="D2065" s="208"/>
      <c r="E2065" s="209" t="s">
        <v>50</v>
      </c>
      <c r="F2065" s="210"/>
    </row>
    <row r="2066" spans="1:6" ht="51.75" thickBot="1">
      <c r="A2066" s="27" t="s">
        <v>51</v>
      </c>
      <c r="B2066" s="28" t="s">
        <v>52</v>
      </c>
      <c r="C2066" s="28" t="s">
        <v>53</v>
      </c>
      <c r="D2066" s="28" t="s">
        <v>54</v>
      </c>
      <c r="E2066" s="211"/>
      <c r="F2066" s="212"/>
    </row>
    <row r="2067" spans="1:6" ht="15.75" thickBot="1">
      <c r="A2067" s="29" t="s">
        <v>365</v>
      </c>
      <c r="B2067" s="30" t="s">
        <v>366</v>
      </c>
      <c r="C2067" s="30" t="s">
        <v>367</v>
      </c>
      <c r="D2067" s="30" t="s">
        <v>368</v>
      </c>
      <c r="E2067" s="213">
        <v>19</v>
      </c>
      <c r="F2067" s="214"/>
    </row>
    <row r="2068" spans="1:6">
      <c r="A2068" s="31"/>
      <c r="B2068" s="31"/>
      <c r="C2068" s="26"/>
      <c r="D2068" s="26"/>
      <c r="E2068" s="26"/>
      <c r="F2068" s="26"/>
    </row>
    <row r="2069" spans="1:6">
      <c r="A2069" s="205" t="s">
        <v>59</v>
      </c>
      <c r="B2069" s="205"/>
      <c r="C2069" s="205"/>
      <c r="D2069" s="205"/>
      <c r="E2069" s="205"/>
      <c r="F2069" s="205"/>
    </row>
    <row r="2070" spans="1:6" ht="52.5" customHeight="1">
      <c r="A2070" s="215" t="s">
        <v>369</v>
      </c>
      <c r="B2070" s="215"/>
      <c r="C2070" s="215"/>
      <c r="D2070" s="215"/>
      <c r="E2070" s="215"/>
      <c r="F2070" s="215"/>
    </row>
    <row r="2071" spans="1:6">
      <c r="A2071" s="216" t="s">
        <v>61</v>
      </c>
      <c r="B2071" s="216"/>
      <c r="C2071" t="s">
        <v>62</v>
      </c>
    </row>
    <row r="2074" spans="1:6" s="95" customFormat="1"/>
    <row r="2075" spans="1:6" s="95" customFormat="1"/>
    <row r="2076" spans="1:6" s="95" customFormat="1"/>
    <row r="2077" spans="1:6" s="95" customFormat="1"/>
    <row r="2078" spans="1:6" s="95" customFormat="1"/>
    <row r="2079" spans="1:6" s="95" customFormat="1"/>
    <row r="2080" spans="1:6" s="95" customFormat="1"/>
    <row r="2081" spans="1:6" s="95" customFormat="1"/>
    <row r="2082" spans="1:6" s="95" customFormat="1"/>
    <row r="2083" spans="1:6" s="95" customFormat="1"/>
    <row r="2084" spans="1:6" s="95" customFormat="1"/>
    <row r="2085" spans="1:6" s="95" customFormat="1"/>
    <row r="2086" spans="1:6" s="95" customFormat="1"/>
    <row r="2087" spans="1:6" s="95" customFormat="1"/>
    <row r="2088" spans="1:6" s="95" customFormat="1"/>
    <row r="2089" spans="1:6" s="95" customFormat="1"/>
    <row r="2090" spans="1:6" s="95" customFormat="1"/>
    <row r="2091" spans="1:6" s="95" customFormat="1"/>
    <row r="2092" spans="1:6">
      <c r="A2092" s="205"/>
      <c r="B2092" s="205"/>
      <c r="C2092" s="26"/>
      <c r="D2092" s="26"/>
      <c r="E2092" s="26"/>
      <c r="F2092" s="26"/>
    </row>
    <row r="2093" spans="1:6">
      <c r="A2093" s="197" t="s">
        <v>33</v>
      </c>
      <c r="B2093" s="197"/>
      <c r="C2093" s="189" t="s">
        <v>223</v>
      </c>
      <c r="D2093" s="189"/>
      <c r="E2093" s="189"/>
      <c r="F2093" s="189"/>
    </row>
    <row r="2094" spans="1:6">
      <c r="A2094" s="198" t="s">
        <v>34</v>
      </c>
      <c r="B2094" s="198"/>
      <c r="C2094" s="189" t="s">
        <v>222</v>
      </c>
      <c r="D2094" s="189"/>
      <c r="E2094" s="189"/>
      <c r="F2094" s="189"/>
    </row>
    <row r="2095" spans="1:6">
      <c r="A2095" s="197" t="s">
        <v>35</v>
      </c>
      <c r="B2095" s="197"/>
      <c r="C2095" s="189" t="s">
        <v>223</v>
      </c>
      <c r="D2095" s="189"/>
      <c r="E2095" s="189"/>
      <c r="F2095" s="189"/>
    </row>
    <row r="2096" spans="1:6" ht="15.75" thickBot="1">
      <c r="A2096" s="188" t="s">
        <v>36</v>
      </c>
      <c r="B2096" s="188"/>
      <c r="C2096" s="189" t="s">
        <v>234</v>
      </c>
      <c r="D2096" s="189"/>
      <c r="E2096" s="189"/>
      <c r="F2096" s="189"/>
    </row>
    <row r="2097" spans="1:6">
      <c r="A2097" s="116" t="s">
        <v>38</v>
      </c>
      <c r="B2097" s="133"/>
      <c r="C2097" s="192" t="s">
        <v>39</v>
      </c>
      <c r="D2097" s="193"/>
      <c r="E2097" s="12"/>
      <c r="F2097" s="12"/>
    </row>
    <row r="2098" spans="1:6">
      <c r="A2098" s="190"/>
      <c r="B2098" s="191"/>
      <c r="C2098" s="191" t="s">
        <v>40</v>
      </c>
      <c r="D2098" s="194"/>
      <c r="E2098" s="13"/>
      <c r="F2098" s="13"/>
    </row>
    <row r="2099" spans="1:6">
      <c r="A2099" s="190"/>
      <c r="B2099" s="191"/>
      <c r="C2099" s="14" t="s">
        <v>41</v>
      </c>
      <c r="D2099" s="15" t="s">
        <v>42</v>
      </c>
      <c r="E2099" s="12"/>
      <c r="F2099" s="12"/>
    </row>
    <row r="2100" spans="1:6">
      <c r="A2100" s="217" t="s">
        <v>226</v>
      </c>
      <c r="B2100" s="218"/>
      <c r="C2100" s="16">
        <v>12.5</v>
      </c>
      <c r="D2100" s="17">
        <v>15.25</v>
      </c>
      <c r="E2100" s="18"/>
      <c r="F2100" s="18"/>
    </row>
    <row r="2101" spans="1:6">
      <c r="A2101" s="199" t="s">
        <v>102</v>
      </c>
      <c r="B2101" s="200"/>
      <c r="C2101" s="19">
        <v>3.5</v>
      </c>
      <c r="D2101" s="20">
        <v>3.5</v>
      </c>
    </row>
    <row r="2102" spans="1:6" ht="15.75" thickBot="1">
      <c r="A2102" s="201" t="s">
        <v>75</v>
      </c>
      <c r="B2102" s="202"/>
      <c r="C2102" s="21">
        <v>95</v>
      </c>
      <c r="D2102" s="22">
        <v>95</v>
      </c>
    </row>
    <row r="2103" spans="1:6" ht="15.75" thickBot="1">
      <c r="A2103" s="203" t="s">
        <v>47</v>
      </c>
      <c r="B2103" s="204"/>
      <c r="C2103" s="23"/>
      <c r="D2103" s="24">
        <v>100</v>
      </c>
      <c r="E2103" s="25"/>
      <c r="F2103" s="25"/>
    </row>
    <row r="2104" spans="1:6">
      <c r="A2104" s="205"/>
      <c r="B2104" s="205"/>
      <c r="C2104" s="26"/>
      <c r="D2104" s="26"/>
      <c r="E2104" s="26"/>
      <c r="F2104" s="26"/>
    </row>
    <row r="2105" spans="1:6" ht="15.75" thickBot="1">
      <c r="A2105" s="206" t="s">
        <v>48</v>
      </c>
      <c r="B2105" s="206"/>
      <c r="C2105" s="206"/>
      <c r="D2105" s="206"/>
      <c r="E2105" s="206"/>
      <c r="F2105" s="206"/>
    </row>
    <row r="2106" spans="1:6">
      <c r="A2106" s="207" t="s">
        <v>49</v>
      </c>
      <c r="B2106" s="208"/>
      <c r="C2106" s="208"/>
      <c r="D2106" s="208"/>
      <c r="E2106" s="209" t="s">
        <v>50</v>
      </c>
      <c r="F2106" s="210"/>
    </row>
    <row r="2107" spans="1:6" ht="51.75" thickBot="1">
      <c r="A2107" s="27" t="s">
        <v>51</v>
      </c>
      <c r="B2107" s="28" t="s">
        <v>52</v>
      </c>
      <c r="C2107" s="28" t="s">
        <v>53</v>
      </c>
      <c r="D2107" s="28" t="s">
        <v>54</v>
      </c>
      <c r="E2107" s="211"/>
      <c r="F2107" s="212"/>
    </row>
    <row r="2108" spans="1:6" ht="15.75" thickBot="1">
      <c r="A2108" s="29" t="s">
        <v>235</v>
      </c>
      <c r="B2108" s="30" t="s">
        <v>57</v>
      </c>
      <c r="C2108" s="30" t="s">
        <v>236</v>
      </c>
      <c r="D2108" s="30" t="s">
        <v>237</v>
      </c>
      <c r="E2108" s="213">
        <v>0.25</v>
      </c>
      <c r="F2108" s="214"/>
    </row>
    <row r="2109" spans="1:6">
      <c r="A2109" s="31"/>
      <c r="B2109" s="31"/>
      <c r="C2109" s="26"/>
      <c r="D2109" s="26"/>
      <c r="E2109" s="26"/>
      <c r="F2109" s="26"/>
    </row>
    <row r="2110" spans="1:6">
      <c r="A2110" s="205" t="s">
        <v>59</v>
      </c>
      <c r="B2110" s="205"/>
      <c r="C2110" s="205"/>
      <c r="D2110" s="205"/>
      <c r="E2110" s="205"/>
      <c r="F2110" s="205"/>
    </row>
    <row r="2111" spans="1:6" ht="76.5" customHeight="1">
      <c r="A2111" s="215" t="s">
        <v>238</v>
      </c>
      <c r="B2111" s="215"/>
      <c r="C2111" s="215"/>
      <c r="D2111" s="215"/>
      <c r="E2111" s="215"/>
      <c r="F2111" s="215"/>
    </row>
    <row r="2112" spans="1:6">
      <c r="A2112" s="216" t="s">
        <v>61</v>
      </c>
      <c r="B2112" s="216"/>
      <c r="C2112" t="s">
        <v>94</v>
      </c>
    </row>
    <row r="2114" s="95" customFormat="1"/>
    <row r="2115" s="95" customFormat="1"/>
    <row r="2116" s="95" customFormat="1"/>
    <row r="2117" s="95" customFormat="1"/>
    <row r="2118" s="95" customFormat="1"/>
    <row r="2119" s="95" customFormat="1"/>
    <row r="2120" s="95" customFormat="1"/>
    <row r="2121" s="95" customFormat="1"/>
    <row r="2122" s="95" customFormat="1"/>
    <row r="2123" s="95" customFormat="1"/>
    <row r="2124" s="95" customFormat="1"/>
    <row r="2125" s="95" customFormat="1"/>
    <row r="2126" s="95" customFormat="1"/>
    <row r="2127" s="95" customFormat="1"/>
    <row r="2128" s="95" customFormat="1"/>
    <row r="2129" spans="1:6" s="95" customFormat="1"/>
    <row r="2130" spans="1:6" s="95" customFormat="1"/>
    <row r="2131" spans="1:6" s="95" customFormat="1"/>
    <row r="2132" spans="1:6" s="95" customFormat="1"/>
    <row r="2133" spans="1:6" s="95" customFormat="1"/>
    <row r="2136" spans="1:6">
      <c r="A2136" s="197" t="s">
        <v>33</v>
      </c>
      <c r="B2136" s="197"/>
      <c r="C2136" s="189" t="s">
        <v>244</v>
      </c>
      <c r="D2136" s="189"/>
      <c r="E2136" s="189"/>
      <c r="F2136" s="189"/>
    </row>
    <row r="2137" spans="1:6">
      <c r="A2137" s="198" t="s">
        <v>34</v>
      </c>
      <c r="B2137" s="198"/>
      <c r="C2137" s="189" t="s">
        <v>243</v>
      </c>
      <c r="D2137" s="189"/>
      <c r="E2137" s="189"/>
      <c r="F2137" s="189"/>
    </row>
    <row r="2138" spans="1:6">
      <c r="A2138" s="197" t="s">
        <v>35</v>
      </c>
      <c r="B2138" s="197"/>
      <c r="C2138" s="189" t="s">
        <v>244</v>
      </c>
      <c r="D2138" s="189"/>
      <c r="E2138" s="189"/>
      <c r="F2138" s="189"/>
    </row>
    <row r="2139" spans="1:6" ht="15.75" thickBot="1">
      <c r="A2139" s="188" t="s">
        <v>36</v>
      </c>
      <c r="B2139" s="188"/>
      <c r="C2139" s="189" t="s">
        <v>234</v>
      </c>
      <c r="D2139" s="189"/>
      <c r="E2139" s="189"/>
      <c r="F2139" s="189"/>
    </row>
    <row r="2140" spans="1:6">
      <c r="A2140" s="116" t="s">
        <v>38</v>
      </c>
      <c r="B2140" s="133"/>
      <c r="C2140" s="192" t="s">
        <v>39</v>
      </c>
      <c r="D2140" s="193"/>
      <c r="E2140" s="12"/>
      <c r="F2140" s="12"/>
    </row>
    <row r="2141" spans="1:6">
      <c r="A2141" s="190"/>
      <c r="B2141" s="191"/>
      <c r="C2141" s="191" t="s">
        <v>40</v>
      </c>
      <c r="D2141" s="194"/>
      <c r="E2141" s="13"/>
      <c r="F2141" s="13"/>
    </row>
    <row r="2142" spans="1:6">
      <c r="A2142" s="190"/>
      <c r="B2142" s="191"/>
      <c r="C2142" s="14" t="s">
        <v>41</v>
      </c>
      <c r="D2142" s="15" t="s">
        <v>42</v>
      </c>
      <c r="E2142" s="12"/>
      <c r="F2142" s="12"/>
    </row>
    <row r="2143" spans="1:6">
      <c r="A2143" s="217" t="s">
        <v>248</v>
      </c>
      <c r="B2143" s="218"/>
      <c r="C2143" s="16">
        <v>49.67</v>
      </c>
      <c r="D2143" s="17">
        <v>49.67</v>
      </c>
      <c r="E2143" s="18"/>
      <c r="F2143" s="18"/>
    </row>
    <row r="2144" spans="1:6">
      <c r="A2144" s="223" t="s">
        <v>268</v>
      </c>
      <c r="B2144" s="224"/>
      <c r="C2144" s="19">
        <v>0</v>
      </c>
      <c r="D2144" s="20">
        <v>2.33</v>
      </c>
    </row>
    <row r="2145" spans="1:6">
      <c r="A2145" s="199" t="s">
        <v>102</v>
      </c>
      <c r="B2145" s="200"/>
      <c r="C2145" s="19">
        <v>2.67</v>
      </c>
      <c r="D2145" s="20">
        <v>2.67</v>
      </c>
    </row>
    <row r="2146" spans="1:6">
      <c r="A2146" s="199" t="s">
        <v>14</v>
      </c>
      <c r="B2146" s="200"/>
      <c r="C2146" s="19">
        <v>2.17</v>
      </c>
      <c r="D2146" s="20">
        <v>2.17</v>
      </c>
    </row>
    <row r="2147" spans="1:6">
      <c r="A2147" s="199" t="s">
        <v>254</v>
      </c>
      <c r="B2147" s="200"/>
      <c r="C2147" s="19">
        <v>2.5</v>
      </c>
      <c r="D2147" s="20">
        <v>2.5</v>
      </c>
    </row>
    <row r="2148" spans="1:6">
      <c r="A2148" s="199" t="s">
        <v>101</v>
      </c>
      <c r="B2148" s="200"/>
      <c r="C2148" s="19">
        <v>0.83</v>
      </c>
      <c r="D2148" s="20">
        <v>0.83</v>
      </c>
    </row>
    <row r="2149" spans="1:6">
      <c r="A2149" s="199" t="s">
        <v>246</v>
      </c>
      <c r="B2149" s="200"/>
      <c r="C2149" s="19">
        <v>1.5</v>
      </c>
      <c r="D2149" s="20">
        <v>1.5</v>
      </c>
    </row>
    <row r="2150" spans="1:6">
      <c r="A2150" s="199" t="s">
        <v>75</v>
      </c>
      <c r="B2150" s="200"/>
      <c r="C2150" s="19">
        <v>20</v>
      </c>
      <c r="D2150" s="20">
        <v>20</v>
      </c>
    </row>
    <row r="2151" spans="1:6">
      <c r="A2151" s="199" t="s">
        <v>248</v>
      </c>
      <c r="B2151" s="200"/>
      <c r="C2151" s="19">
        <v>2.33</v>
      </c>
      <c r="D2151" s="20">
        <v>2.33</v>
      </c>
    </row>
    <row r="2152" spans="1:6">
      <c r="A2152" s="199" t="s">
        <v>252</v>
      </c>
      <c r="B2152" s="200"/>
      <c r="C2152" s="19">
        <v>50.5</v>
      </c>
      <c r="D2152" s="20">
        <v>50</v>
      </c>
    </row>
    <row r="2153" spans="1:6">
      <c r="A2153" s="199" t="s">
        <v>254</v>
      </c>
      <c r="B2153" s="200"/>
      <c r="C2153" s="19">
        <v>2.17</v>
      </c>
      <c r="D2153" s="20">
        <v>2.17</v>
      </c>
    </row>
    <row r="2154" spans="1:6">
      <c r="A2154" s="199" t="s">
        <v>256</v>
      </c>
      <c r="B2154" s="200"/>
      <c r="C2154" s="19">
        <v>0.33</v>
      </c>
      <c r="D2154" s="20">
        <v>0.33</v>
      </c>
    </row>
    <row r="2155" spans="1:6" ht="15.75" thickBot="1">
      <c r="A2155" s="225" t="s">
        <v>269</v>
      </c>
      <c r="B2155" s="226"/>
      <c r="C2155" s="21">
        <v>0</v>
      </c>
      <c r="D2155" s="22">
        <v>0.33</v>
      </c>
    </row>
    <row r="2156" spans="1:6" ht="15.75" thickBot="1">
      <c r="A2156" s="203" t="s">
        <v>47</v>
      </c>
      <c r="B2156" s="204"/>
      <c r="C2156" s="23"/>
      <c r="D2156" s="24">
        <v>100</v>
      </c>
      <c r="E2156" s="25"/>
      <c r="F2156" s="25"/>
    </row>
    <row r="2157" spans="1:6">
      <c r="A2157" s="205"/>
      <c r="B2157" s="205"/>
      <c r="C2157" s="26"/>
      <c r="D2157" s="26"/>
      <c r="E2157" s="26"/>
      <c r="F2157" s="26"/>
    </row>
    <row r="2158" spans="1:6" ht="15.75" thickBot="1">
      <c r="A2158" s="206" t="s">
        <v>48</v>
      </c>
      <c r="B2158" s="206"/>
      <c r="C2158" s="206"/>
      <c r="D2158" s="206"/>
      <c r="E2158" s="206"/>
      <c r="F2158" s="206"/>
    </row>
    <row r="2159" spans="1:6">
      <c r="A2159" s="207" t="s">
        <v>49</v>
      </c>
      <c r="B2159" s="208"/>
      <c r="C2159" s="208"/>
      <c r="D2159" s="208"/>
      <c r="E2159" s="209" t="s">
        <v>50</v>
      </c>
      <c r="F2159" s="210"/>
    </row>
    <row r="2160" spans="1:6" ht="51.75" thickBot="1">
      <c r="A2160" s="27" t="s">
        <v>51</v>
      </c>
      <c r="B2160" s="28" t="s">
        <v>52</v>
      </c>
      <c r="C2160" s="28" t="s">
        <v>53</v>
      </c>
      <c r="D2160" s="28" t="s">
        <v>54</v>
      </c>
      <c r="E2160" s="211"/>
      <c r="F2160" s="212"/>
    </row>
    <row r="2161" spans="1:6" ht="15.75" thickBot="1">
      <c r="A2161" s="29" t="s">
        <v>270</v>
      </c>
      <c r="B2161" s="30" t="s">
        <v>271</v>
      </c>
      <c r="C2161" s="30" t="s">
        <v>272</v>
      </c>
      <c r="D2161" s="30" t="s">
        <v>273</v>
      </c>
      <c r="E2161" s="213">
        <v>0.17</v>
      </c>
      <c r="F2161" s="214"/>
    </row>
    <row r="2162" spans="1:6">
      <c r="A2162" s="31"/>
      <c r="B2162" s="31"/>
      <c r="C2162" s="26"/>
      <c r="D2162" s="26"/>
      <c r="E2162" s="26"/>
      <c r="F2162" s="26"/>
    </row>
    <row r="2163" spans="1:6">
      <c r="A2163" s="205" t="s">
        <v>59</v>
      </c>
      <c r="B2163" s="205"/>
      <c r="C2163" s="205"/>
      <c r="D2163" s="205"/>
      <c r="E2163" s="205"/>
      <c r="F2163" s="205"/>
    </row>
    <row r="2164" spans="1:6" ht="138" customHeight="1">
      <c r="A2164" s="215" t="s">
        <v>274</v>
      </c>
      <c r="B2164" s="215"/>
      <c r="C2164" s="215"/>
      <c r="D2164" s="215"/>
      <c r="E2164" s="215"/>
      <c r="F2164" s="215"/>
    </row>
    <row r="2165" spans="1:6">
      <c r="A2165" s="216" t="s">
        <v>61</v>
      </c>
      <c r="B2165" s="216"/>
      <c r="C2165" t="s">
        <v>275</v>
      </c>
    </row>
    <row r="2167" spans="1:6" s="95" customFormat="1"/>
    <row r="2168" spans="1:6" s="95" customFormat="1"/>
    <row r="2169" spans="1:6" s="95" customFormat="1"/>
    <row r="2170" spans="1:6" s="95" customFormat="1"/>
    <row r="2171" spans="1:6" s="95" customFormat="1"/>
    <row r="2172" spans="1:6" s="95" customFormat="1"/>
    <row r="2175" spans="1:6">
      <c r="A2175" s="197" t="s">
        <v>33</v>
      </c>
      <c r="B2175" s="197"/>
      <c r="C2175" s="189" t="s">
        <v>397</v>
      </c>
      <c r="D2175" s="189"/>
      <c r="E2175" s="189"/>
      <c r="F2175" s="189"/>
    </row>
    <row r="2176" spans="1:6">
      <c r="A2176" s="198" t="s">
        <v>34</v>
      </c>
      <c r="B2176" s="198"/>
      <c r="C2176" s="189" t="s">
        <v>396</v>
      </c>
      <c r="D2176" s="189"/>
      <c r="E2176" s="189"/>
      <c r="F2176" s="189"/>
    </row>
    <row r="2177" spans="1:6">
      <c r="A2177" s="197" t="s">
        <v>35</v>
      </c>
      <c r="B2177" s="197"/>
      <c r="C2177" s="189" t="s">
        <v>397</v>
      </c>
      <c r="D2177" s="189"/>
      <c r="E2177" s="189"/>
      <c r="F2177" s="189"/>
    </row>
    <row r="2178" spans="1:6" ht="15.75" thickBot="1">
      <c r="A2178" s="188" t="s">
        <v>36</v>
      </c>
      <c r="B2178" s="188"/>
      <c r="C2178" s="189" t="s">
        <v>37</v>
      </c>
      <c r="D2178" s="189"/>
      <c r="E2178" s="189"/>
      <c r="F2178" s="189"/>
    </row>
    <row r="2179" spans="1:6">
      <c r="A2179" s="116" t="s">
        <v>38</v>
      </c>
      <c r="B2179" s="133"/>
      <c r="C2179" s="192" t="s">
        <v>39</v>
      </c>
      <c r="D2179" s="193"/>
      <c r="E2179" s="12"/>
      <c r="F2179" s="12"/>
    </row>
    <row r="2180" spans="1:6">
      <c r="A2180" s="190"/>
      <c r="B2180" s="191"/>
      <c r="C2180" s="191" t="s">
        <v>40</v>
      </c>
      <c r="D2180" s="194"/>
      <c r="E2180" s="13"/>
      <c r="F2180" s="13"/>
    </row>
    <row r="2181" spans="1:6">
      <c r="A2181" s="190"/>
      <c r="B2181" s="191"/>
      <c r="C2181" s="14" t="s">
        <v>41</v>
      </c>
      <c r="D2181" s="15" t="s">
        <v>42</v>
      </c>
      <c r="E2181" s="12"/>
      <c r="F2181" s="12"/>
    </row>
    <row r="2182" spans="1:6">
      <c r="A2182" s="217" t="s">
        <v>190</v>
      </c>
      <c r="B2182" s="218"/>
      <c r="C2182" s="16">
        <v>105</v>
      </c>
      <c r="D2182" s="17">
        <v>73.5</v>
      </c>
      <c r="E2182" s="18"/>
      <c r="F2182" s="18"/>
    </row>
    <row r="2183" spans="1:6">
      <c r="A2183" s="223" t="s">
        <v>411</v>
      </c>
      <c r="B2183" s="224"/>
      <c r="C2183" s="19">
        <v>0</v>
      </c>
      <c r="D2183" s="20">
        <v>71.3</v>
      </c>
    </row>
    <row r="2184" spans="1:6">
      <c r="A2184" s="199" t="s">
        <v>103</v>
      </c>
      <c r="B2184" s="200"/>
      <c r="C2184" s="19">
        <v>28</v>
      </c>
      <c r="D2184" s="20">
        <v>28</v>
      </c>
    </row>
    <row r="2185" spans="1:6">
      <c r="A2185" s="199" t="s">
        <v>14</v>
      </c>
      <c r="B2185" s="200"/>
      <c r="C2185" s="19">
        <v>2.5</v>
      </c>
      <c r="D2185" s="20">
        <v>2.5</v>
      </c>
    </row>
    <row r="2186" spans="1:6" ht="15.75" thickBot="1">
      <c r="A2186" s="201" t="s">
        <v>101</v>
      </c>
      <c r="B2186" s="202"/>
      <c r="C2186" s="21">
        <v>0.25</v>
      </c>
      <c r="D2186" s="22">
        <v>0.25</v>
      </c>
    </row>
    <row r="2187" spans="1:6" ht="15.75" thickBot="1">
      <c r="A2187" s="203" t="s">
        <v>47</v>
      </c>
      <c r="B2187" s="204"/>
      <c r="C2187" s="23"/>
      <c r="D2187" s="24">
        <v>100</v>
      </c>
      <c r="E2187" s="25"/>
      <c r="F2187" s="25"/>
    </row>
    <row r="2188" spans="1:6">
      <c r="A2188" s="205"/>
      <c r="B2188" s="205"/>
      <c r="C2188" s="26"/>
      <c r="D2188" s="26"/>
      <c r="E2188" s="26"/>
      <c r="F2188" s="26"/>
    </row>
    <row r="2189" spans="1:6" ht="15.75" thickBot="1">
      <c r="A2189" s="206" t="s">
        <v>48</v>
      </c>
      <c r="B2189" s="206"/>
      <c r="C2189" s="206"/>
      <c r="D2189" s="206"/>
      <c r="E2189" s="206"/>
      <c r="F2189" s="206"/>
    </row>
    <row r="2190" spans="1:6">
      <c r="A2190" s="207" t="s">
        <v>49</v>
      </c>
      <c r="B2190" s="208"/>
      <c r="C2190" s="208"/>
      <c r="D2190" s="208"/>
      <c r="E2190" s="209" t="s">
        <v>50</v>
      </c>
      <c r="F2190" s="210"/>
    </row>
    <row r="2191" spans="1:6" ht="51.75" thickBot="1">
      <c r="A2191" s="27" t="s">
        <v>51</v>
      </c>
      <c r="B2191" s="28" t="s">
        <v>52</v>
      </c>
      <c r="C2191" s="28" t="s">
        <v>53</v>
      </c>
      <c r="D2191" s="28" t="s">
        <v>54</v>
      </c>
      <c r="E2191" s="211"/>
      <c r="F2191" s="212"/>
    </row>
    <row r="2192" spans="1:6" ht="15.75" thickBot="1">
      <c r="A2192" s="29" t="s">
        <v>412</v>
      </c>
      <c r="B2192" s="30" t="s">
        <v>413</v>
      </c>
      <c r="C2192" s="30" t="s">
        <v>414</v>
      </c>
      <c r="D2192" s="30" t="s">
        <v>415</v>
      </c>
      <c r="E2192" s="213">
        <v>2.09</v>
      </c>
      <c r="F2192" s="214"/>
    </row>
    <row r="2193" spans="1:6">
      <c r="A2193" s="31"/>
      <c r="B2193" s="31"/>
      <c r="C2193" s="26"/>
      <c r="D2193" s="26"/>
      <c r="E2193" s="26"/>
      <c r="F2193" s="26"/>
    </row>
    <row r="2194" spans="1:6">
      <c r="A2194" s="205" t="s">
        <v>59</v>
      </c>
      <c r="B2194" s="205"/>
      <c r="C2194" s="205"/>
      <c r="D2194" s="205"/>
      <c r="E2194" s="205"/>
      <c r="F2194" s="205"/>
    </row>
    <row r="2195" spans="1:6" ht="49.5" customHeight="1">
      <c r="A2195" s="215" t="s">
        <v>416</v>
      </c>
      <c r="B2195" s="215"/>
      <c r="C2195" s="215"/>
      <c r="D2195" s="215"/>
      <c r="E2195" s="215"/>
      <c r="F2195" s="215"/>
    </row>
    <row r="2196" spans="1:6">
      <c r="A2196" s="216" t="s">
        <v>61</v>
      </c>
      <c r="B2196" s="216"/>
      <c r="C2196" t="s">
        <v>94</v>
      </c>
    </row>
    <row r="2198" spans="1:6" s="95" customFormat="1"/>
    <row r="2199" spans="1:6" s="95" customFormat="1"/>
    <row r="2200" spans="1:6" s="95" customFormat="1"/>
    <row r="2201" spans="1:6" s="95" customFormat="1"/>
    <row r="2202" spans="1:6" s="95" customFormat="1"/>
    <row r="2203" spans="1:6" s="95" customFormat="1"/>
    <row r="2204" spans="1:6" s="95" customFormat="1"/>
    <row r="2205" spans="1:6" s="95" customFormat="1"/>
    <row r="2206" spans="1:6" s="95" customFormat="1"/>
    <row r="2207" spans="1:6" s="95" customFormat="1"/>
    <row r="2208" spans="1:6" s="95" customFormat="1"/>
    <row r="2209" spans="1:6" s="95" customFormat="1"/>
    <row r="2210" spans="1:6" s="95" customFormat="1"/>
    <row r="2211" spans="1:6" s="95" customFormat="1"/>
    <row r="2212" spans="1:6" s="95" customFormat="1"/>
    <row r="2213" spans="1:6" s="95" customFormat="1"/>
    <row r="2214" spans="1:6" s="95" customFormat="1"/>
    <row r="2215" spans="1:6" s="95" customFormat="1"/>
    <row r="2216" spans="1:6" s="95" customFormat="1"/>
    <row r="2217" spans="1:6" s="95" customFormat="1"/>
    <row r="2219" spans="1:6">
      <c r="A2219" s="205"/>
      <c r="B2219" s="205"/>
      <c r="C2219" s="26"/>
      <c r="D2219" s="26"/>
      <c r="E2219" s="26"/>
      <c r="F2219" s="26"/>
    </row>
    <row r="2220" spans="1:6">
      <c r="A2220" s="197" t="s">
        <v>33</v>
      </c>
      <c r="B2220" s="197"/>
      <c r="C2220" s="189" t="s">
        <v>725</v>
      </c>
      <c r="D2220" s="189"/>
      <c r="E2220" s="189"/>
      <c r="F2220" s="189"/>
    </row>
    <row r="2221" spans="1:6">
      <c r="A2221" s="198" t="s">
        <v>34</v>
      </c>
      <c r="B2221" s="198"/>
      <c r="C2221" s="189" t="s">
        <v>724</v>
      </c>
      <c r="D2221" s="189"/>
      <c r="E2221" s="189"/>
      <c r="F2221" s="189"/>
    </row>
    <row r="2222" spans="1:6">
      <c r="A2222" s="197" t="s">
        <v>35</v>
      </c>
      <c r="B2222" s="197"/>
      <c r="C2222" s="189" t="s">
        <v>725</v>
      </c>
      <c r="D2222" s="189"/>
      <c r="E2222" s="189"/>
      <c r="F2222" s="189"/>
    </row>
    <row r="2223" spans="1:6" ht="15.75" thickBot="1">
      <c r="A2223" s="188" t="s">
        <v>36</v>
      </c>
      <c r="B2223" s="188"/>
      <c r="C2223" s="189" t="s">
        <v>234</v>
      </c>
      <c r="D2223" s="189"/>
      <c r="E2223" s="189"/>
      <c r="F2223" s="189"/>
    </row>
    <row r="2224" spans="1:6">
      <c r="A2224" s="116" t="s">
        <v>38</v>
      </c>
      <c r="B2224" s="133"/>
      <c r="C2224" s="192" t="s">
        <v>39</v>
      </c>
      <c r="D2224" s="193"/>
      <c r="E2224" s="12"/>
      <c r="F2224" s="12"/>
    </row>
    <row r="2225" spans="1:6">
      <c r="A2225" s="190"/>
      <c r="B2225" s="191"/>
      <c r="C2225" s="191" t="s">
        <v>40</v>
      </c>
      <c r="D2225" s="194"/>
      <c r="E2225" s="13"/>
      <c r="F2225" s="13"/>
    </row>
    <row r="2226" spans="1:6">
      <c r="A2226" s="190"/>
      <c r="B2226" s="191"/>
      <c r="C2226" s="14" t="s">
        <v>41</v>
      </c>
      <c r="D2226" s="15" t="s">
        <v>42</v>
      </c>
      <c r="E2226" s="12"/>
      <c r="F2226" s="12"/>
    </row>
    <row r="2227" spans="1:6">
      <c r="A2227" s="217" t="s">
        <v>248</v>
      </c>
      <c r="B2227" s="218"/>
      <c r="C2227" s="16">
        <v>65</v>
      </c>
      <c r="D2227" s="17">
        <v>65</v>
      </c>
      <c r="E2227" s="18"/>
      <c r="F2227" s="18"/>
    </row>
    <row r="2228" spans="1:6">
      <c r="A2228" s="223" t="s">
        <v>268</v>
      </c>
      <c r="B2228" s="224"/>
      <c r="C2228" s="19">
        <v>0</v>
      </c>
      <c r="D2228" s="20">
        <v>3.33</v>
      </c>
      <c r="E2228" s="32"/>
      <c r="F2228" s="32"/>
    </row>
    <row r="2229" spans="1:6">
      <c r="A2229" s="199" t="s">
        <v>248</v>
      </c>
      <c r="B2229" s="200"/>
      <c r="C2229" s="19">
        <v>3.33</v>
      </c>
      <c r="D2229" s="20">
        <v>3.33</v>
      </c>
      <c r="E2229" s="32"/>
      <c r="F2229" s="32"/>
    </row>
    <row r="2230" spans="1:6">
      <c r="A2230" s="199" t="s">
        <v>102</v>
      </c>
      <c r="B2230" s="200"/>
      <c r="C2230" s="19">
        <v>9.67</v>
      </c>
      <c r="D2230" s="20">
        <v>9.67</v>
      </c>
      <c r="E2230" s="32"/>
      <c r="F2230" s="32"/>
    </row>
    <row r="2231" spans="1:6">
      <c r="A2231" s="199" t="s">
        <v>14</v>
      </c>
      <c r="B2231" s="200"/>
      <c r="C2231" s="19">
        <v>15</v>
      </c>
      <c r="D2231" s="20">
        <v>15</v>
      </c>
      <c r="E2231" s="32"/>
      <c r="F2231" s="32"/>
    </row>
    <row r="2232" spans="1:6">
      <c r="A2232" s="199" t="s">
        <v>740</v>
      </c>
      <c r="B2232" s="200"/>
      <c r="C2232" s="19">
        <v>15</v>
      </c>
      <c r="D2232" s="20">
        <v>15</v>
      </c>
      <c r="E2232" s="32"/>
      <c r="F2232" s="32"/>
    </row>
    <row r="2233" spans="1:6">
      <c r="A2233" s="199" t="s">
        <v>254</v>
      </c>
      <c r="B2233" s="200"/>
      <c r="C2233" s="19">
        <v>2</v>
      </c>
      <c r="D2233" s="20">
        <v>2</v>
      </c>
      <c r="E2233" s="32"/>
      <c r="F2233" s="32"/>
    </row>
    <row r="2234" spans="1:6">
      <c r="A2234" s="223" t="s">
        <v>741</v>
      </c>
      <c r="B2234" s="224"/>
      <c r="C2234" s="19">
        <v>0</v>
      </c>
      <c r="D2234" s="20">
        <v>2</v>
      </c>
      <c r="E2234" s="32"/>
      <c r="F2234" s="32"/>
    </row>
    <row r="2235" spans="1:6">
      <c r="A2235" s="199" t="s">
        <v>101</v>
      </c>
      <c r="B2235" s="200"/>
      <c r="C2235" s="19">
        <v>0.67</v>
      </c>
      <c r="D2235" s="20">
        <v>0.67</v>
      </c>
      <c r="E2235" s="32"/>
      <c r="F2235" s="32"/>
    </row>
    <row r="2236" spans="1:6">
      <c r="A2236" s="199" t="s">
        <v>727</v>
      </c>
      <c r="B2236" s="200"/>
      <c r="C2236" s="19">
        <v>1.67</v>
      </c>
      <c r="D2236" s="20">
        <v>1.67</v>
      </c>
      <c r="E2236" s="32"/>
      <c r="F2236" s="32"/>
    </row>
    <row r="2237" spans="1:6">
      <c r="A2237" s="199" t="s">
        <v>75</v>
      </c>
      <c r="B2237" s="200"/>
      <c r="C2237" s="19">
        <v>28.33</v>
      </c>
      <c r="D2237" s="20">
        <v>28.33</v>
      </c>
      <c r="E2237" s="32"/>
      <c r="F2237" s="32"/>
    </row>
    <row r="2238" spans="1:6" ht="15.75" thickBot="1">
      <c r="A2238" s="225" t="s">
        <v>180</v>
      </c>
      <c r="B2238" s="226"/>
      <c r="C2238" s="21">
        <v>0</v>
      </c>
      <c r="D2238" s="22">
        <v>120.83</v>
      </c>
      <c r="E2238" s="32"/>
      <c r="F2238" s="32"/>
    </row>
    <row r="2239" spans="1:6" ht="15.75" thickBot="1">
      <c r="A2239" s="203" t="s">
        <v>47</v>
      </c>
      <c r="B2239" s="204"/>
      <c r="C2239" s="23"/>
      <c r="D2239" s="24">
        <v>100</v>
      </c>
      <c r="E2239" s="25"/>
      <c r="F2239" s="25"/>
    </row>
    <row r="2240" spans="1:6">
      <c r="A2240" s="205"/>
      <c r="B2240" s="205"/>
      <c r="C2240" s="26"/>
      <c r="D2240" s="26"/>
      <c r="E2240" s="26"/>
      <c r="F2240" s="26"/>
    </row>
    <row r="2241" spans="1:6" ht="15.75" thickBot="1">
      <c r="A2241" s="206" t="s">
        <v>48</v>
      </c>
      <c r="B2241" s="206"/>
      <c r="C2241" s="206"/>
      <c r="D2241" s="206"/>
      <c r="E2241" s="206"/>
      <c r="F2241" s="206"/>
    </row>
    <row r="2242" spans="1:6">
      <c r="A2242" s="207" t="s">
        <v>49</v>
      </c>
      <c r="B2242" s="208"/>
      <c r="C2242" s="208"/>
      <c r="D2242" s="208"/>
      <c r="E2242" s="209" t="s">
        <v>50</v>
      </c>
      <c r="F2242" s="210"/>
    </row>
    <row r="2243" spans="1:6" ht="51.75" thickBot="1">
      <c r="A2243" s="27" t="s">
        <v>51</v>
      </c>
      <c r="B2243" s="28" t="s">
        <v>52</v>
      </c>
      <c r="C2243" s="28" t="s">
        <v>53</v>
      </c>
      <c r="D2243" s="28" t="s">
        <v>54</v>
      </c>
      <c r="E2243" s="211"/>
      <c r="F2243" s="212"/>
    </row>
    <row r="2244" spans="1:6" ht="15.75" thickBot="1">
      <c r="A2244" s="29" t="s">
        <v>453</v>
      </c>
      <c r="B2244" s="30" t="s">
        <v>662</v>
      </c>
      <c r="C2244" s="30" t="s">
        <v>742</v>
      </c>
      <c r="D2244" s="30" t="s">
        <v>743</v>
      </c>
      <c r="E2244" s="213">
        <v>0</v>
      </c>
      <c r="F2244" s="214"/>
    </row>
    <row r="2245" spans="1:6">
      <c r="A2245" s="31"/>
      <c r="B2245" s="31"/>
      <c r="C2245" s="26"/>
      <c r="D2245" s="26"/>
      <c r="E2245" s="26"/>
      <c r="F2245" s="26"/>
    </row>
    <row r="2246" spans="1:6">
      <c r="A2246" s="205" t="s">
        <v>59</v>
      </c>
      <c r="B2246" s="205"/>
      <c r="C2246" s="205"/>
      <c r="D2246" s="205"/>
      <c r="E2246" s="205"/>
      <c r="F2246" s="205"/>
    </row>
    <row r="2247" spans="1:6" ht="63" customHeight="1">
      <c r="A2247" s="215" t="s">
        <v>744</v>
      </c>
      <c r="B2247" s="215"/>
      <c r="C2247" s="215"/>
      <c r="D2247" s="215"/>
      <c r="E2247" s="215"/>
      <c r="F2247" s="215"/>
    </row>
    <row r="2248" spans="1:6">
      <c r="A2248" s="216" t="s">
        <v>61</v>
      </c>
      <c r="B2248" s="216"/>
      <c r="C2248" s="32" t="s">
        <v>275</v>
      </c>
      <c r="D2248" s="32"/>
      <c r="E2248" s="32"/>
      <c r="F2248" s="32"/>
    </row>
    <row r="2249" spans="1:6">
      <c r="A2249" s="32"/>
      <c r="B2249" s="32"/>
      <c r="C2249" s="32"/>
      <c r="D2249" s="32"/>
      <c r="E2249" s="32"/>
      <c r="F2249" s="32"/>
    </row>
    <row r="2250" spans="1:6">
      <c r="A2250" s="32"/>
      <c r="B2250" s="32"/>
      <c r="C2250" s="32"/>
      <c r="D2250" s="32"/>
      <c r="E2250" s="32"/>
      <c r="F2250" s="32"/>
    </row>
    <row r="2251" spans="1:6" s="95" customFormat="1"/>
    <row r="2252" spans="1:6" s="95" customFormat="1"/>
    <row r="2253" spans="1:6" s="95" customFormat="1"/>
    <row r="2254" spans="1:6" s="95" customFormat="1"/>
    <row r="2255" spans="1:6" s="95" customFormat="1"/>
    <row r="2256" spans="1:6" s="95" customFormat="1"/>
    <row r="2257" spans="1:6" s="95" customFormat="1"/>
    <row r="2258" spans="1:6" s="95" customFormat="1"/>
    <row r="2259" spans="1:6" s="95" customFormat="1"/>
    <row r="2260" spans="1:6" s="95" customFormat="1"/>
    <row r="2261" spans="1:6" s="95" customFormat="1"/>
    <row r="2262" spans="1:6" s="95" customFormat="1"/>
    <row r="2263" spans="1:6">
      <c r="A2263" s="32"/>
      <c r="B2263" s="32"/>
      <c r="C2263" s="32"/>
      <c r="D2263" s="32"/>
      <c r="E2263" s="32"/>
      <c r="F2263" s="32"/>
    </row>
    <row r="2264" spans="1:6">
      <c r="A2264" s="197" t="s">
        <v>33</v>
      </c>
      <c r="B2264" s="197"/>
      <c r="C2264" s="189" t="s">
        <v>635</v>
      </c>
      <c r="D2264" s="189"/>
      <c r="E2264" s="189"/>
      <c r="F2264" s="189"/>
    </row>
    <row r="2265" spans="1:6">
      <c r="A2265" s="198" t="s">
        <v>34</v>
      </c>
      <c r="B2265" s="198"/>
      <c r="C2265" s="189" t="s">
        <v>634</v>
      </c>
      <c r="D2265" s="189"/>
      <c r="E2265" s="189"/>
      <c r="F2265" s="189"/>
    </row>
    <row r="2266" spans="1:6">
      <c r="A2266" s="197" t="s">
        <v>35</v>
      </c>
      <c r="B2266" s="197"/>
      <c r="C2266" s="189" t="s">
        <v>635</v>
      </c>
      <c r="D2266" s="189"/>
      <c r="E2266" s="189"/>
      <c r="F2266" s="189"/>
    </row>
    <row r="2267" spans="1:6" ht="15.75" thickBot="1">
      <c r="A2267" s="188" t="s">
        <v>36</v>
      </c>
      <c r="B2267" s="188"/>
      <c r="C2267" s="189" t="s">
        <v>37</v>
      </c>
      <c r="D2267" s="189"/>
      <c r="E2267" s="189"/>
      <c r="F2267" s="189"/>
    </row>
    <row r="2268" spans="1:6">
      <c r="A2268" s="116" t="s">
        <v>38</v>
      </c>
      <c r="B2268" s="133"/>
      <c r="C2268" s="192" t="s">
        <v>39</v>
      </c>
      <c r="D2268" s="193"/>
      <c r="E2268" s="12"/>
      <c r="F2268" s="12"/>
    </row>
    <row r="2269" spans="1:6">
      <c r="A2269" s="190"/>
      <c r="B2269" s="191"/>
      <c r="C2269" s="191" t="s">
        <v>40</v>
      </c>
      <c r="D2269" s="194"/>
      <c r="E2269" s="13"/>
      <c r="F2269" s="13"/>
    </row>
    <row r="2270" spans="1:6">
      <c r="A2270" s="190"/>
      <c r="B2270" s="191"/>
      <c r="C2270" s="14" t="s">
        <v>41</v>
      </c>
      <c r="D2270" s="15" t="s">
        <v>42</v>
      </c>
      <c r="E2270" s="12"/>
      <c r="F2270" s="12"/>
    </row>
    <row r="2271" spans="1:6">
      <c r="A2271" s="217" t="s">
        <v>190</v>
      </c>
      <c r="B2271" s="218"/>
      <c r="C2271" s="16">
        <v>58</v>
      </c>
      <c r="D2271" s="17">
        <v>40.6</v>
      </c>
      <c r="E2271" s="18"/>
      <c r="F2271" s="18"/>
    </row>
    <row r="2272" spans="1:6">
      <c r="A2272" s="199" t="s">
        <v>203</v>
      </c>
      <c r="B2272" s="200"/>
      <c r="C2272" s="19">
        <v>40.6</v>
      </c>
      <c r="D2272" s="20">
        <v>40.6</v>
      </c>
      <c r="E2272" s="32"/>
      <c r="F2272" s="32"/>
    </row>
    <row r="2273" spans="1:6">
      <c r="A2273" s="199" t="s">
        <v>188</v>
      </c>
      <c r="B2273" s="200"/>
      <c r="C2273" s="19">
        <v>32</v>
      </c>
      <c r="D2273" s="20">
        <v>25.6</v>
      </c>
      <c r="E2273" s="32"/>
      <c r="F2273" s="32"/>
    </row>
    <row r="2274" spans="1:6">
      <c r="A2274" s="199" t="s">
        <v>153</v>
      </c>
      <c r="B2274" s="200"/>
      <c r="C2274" s="19">
        <v>30</v>
      </c>
      <c r="D2274" s="20">
        <v>24</v>
      </c>
      <c r="E2274" s="32"/>
      <c r="F2274" s="32"/>
    </row>
    <row r="2275" spans="1:6">
      <c r="A2275" s="199" t="s">
        <v>175</v>
      </c>
      <c r="B2275" s="200"/>
      <c r="C2275" s="19">
        <v>24</v>
      </c>
      <c r="D2275" s="20">
        <v>24</v>
      </c>
      <c r="E2275" s="32"/>
      <c r="F2275" s="32"/>
    </row>
    <row r="2276" spans="1:6">
      <c r="A2276" s="199" t="s">
        <v>157</v>
      </c>
      <c r="B2276" s="200"/>
      <c r="C2276" s="19">
        <v>15</v>
      </c>
      <c r="D2276" s="20">
        <v>12.6</v>
      </c>
      <c r="E2276" s="32"/>
      <c r="F2276" s="32"/>
    </row>
    <row r="2277" spans="1:6">
      <c r="A2277" s="199" t="s">
        <v>176</v>
      </c>
      <c r="B2277" s="200"/>
      <c r="C2277" s="19">
        <v>12.6</v>
      </c>
      <c r="D2277" s="20">
        <v>12.6</v>
      </c>
      <c r="E2277" s="32"/>
      <c r="F2277" s="32"/>
    </row>
    <row r="2278" spans="1:6">
      <c r="A2278" s="199" t="s">
        <v>103</v>
      </c>
      <c r="B2278" s="200"/>
      <c r="C2278" s="19">
        <v>30</v>
      </c>
      <c r="D2278" s="20">
        <v>30</v>
      </c>
      <c r="E2278" s="32"/>
      <c r="F2278" s="32"/>
    </row>
    <row r="2279" spans="1:6">
      <c r="A2279" s="199" t="s">
        <v>14</v>
      </c>
      <c r="B2279" s="200"/>
      <c r="C2279" s="19">
        <v>3</v>
      </c>
      <c r="D2279" s="20">
        <v>3</v>
      </c>
      <c r="E2279" s="32"/>
      <c r="F2279" s="32"/>
    </row>
    <row r="2280" spans="1:6" ht="15.75" thickBot="1">
      <c r="A2280" s="201" t="s">
        <v>101</v>
      </c>
      <c r="B2280" s="202"/>
      <c r="C2280" s="21">
        <v>0.3</v>
      </c>
      <c r="D2280" s="22">
        <v>0.3</v>
      </c>
      <c r="E2280" s="32"/>
      <c r="F2280" s="32"/>
    </row>
    <row r="2281" spans="1:6" ht="15.75" thickBot="1">
      <c r="A2281" s="203" t="s">
        <v>47</v>
      </c>
      <c r="B2281" s="204"/>
      <c r="C2281" s="23"/>
      <c r="D2281" s="24">
        <v>100</v>
      </c>
      <c r="E2281" s="25"/>
      <c r="F2281" s="25"/>
    </row>
    <row r="2282" spans="1:6">
      <c r="A2282" s="205"/>
      <c r="B2282" s="205"/>
      <c r="C2282" s="26"/>
      <c r="D2282" s="26"/>
      <c r="E2282" s="26"/>
      <c r="F2282" s="26"/>
    </row>
    <row r="2283" spans="1:6" ht="15.75" thickBot="1">
      <c r="A2283" s="206" t="s">
        <v>48</v>
      </c>
      <c r="B2283" s="206"/>
      <c r="C2283" s="206"/>
      <c r="D2283" s="206"/>
      <c r="E2283" s="206"/>
      <c r="F2283" s="206"/>
    </row>
    <row r="2284" spans="1:6">
      <c r="A2284" s="207" t="s">
        <v>49</v>
      </c>
      <c r="B2284" s="208"/>
      <c r="C2284" s="208"/>
      <c r="D2284" s="208"/>
      <c r="E2284" s="209" t="s">
        <v>50</v>
      </c>
      <c r="F2284" s="210"/>
    </row>
    <row r="2285" spans="1:6" ht="51.75" thickBot="1">
      <c r="A2285" s="27" t="s">
        <v>51</v>
      </c>
      <c r="B2285" s="28" t="s">
        <v>52</v>
      </c>
      <c r="C2285" s="28" t="s">
        <v>53</v>
      </c>
      <c r="D2285" s="28" t="s">
        <v>54</v>
      </c>
      <c r="E2285" s="211"/>
      <c r="F2285" s="212"/>
    </row>
    <row r="2286" spans="1:6" ht="15.75" thickBot="1">
      <c r="A2286" s="29" t="s">
        <v>648</v>
      </c>
      <c r="B2286" s="30" t="s">
        <v>649</v>
      </c>
      <c r="C2286" s="30" t="s">
        <v>650</v>
      </c>
      <c r="D2286" s="30" t="s">
        <v>651</v>
      </c>
      <c r="E2286" s="213">
        <v>5.62</v>
      </c>
      <c r="F2286" s="214"/>
    </row>
    <row r="2287" spans="1:6">
      <c r="A2287" s="31"/>
      <c r="B2287" s="31"/>
      <c r="C2287" s="26"/>
      <c r="D2287" s="26"/>
      <c r="E2287" s="26"/>
      <c r="F2287" s="26"/>
    </row>
    <row r="2288" spans="1:6">
      <c r="A2288" s="205" t="s">
        <v>59</v>
      </c>
      <c r="B2288" s="205"/>
      <c r="C2288" s="205"/>
      <c r="D2288" s="205"/>
      <c r="E2288" s="205"/>
      <c r="F2288" s="205"/>
    </row>
    <row r="2289" spans="1:6" ht="50.25" customHeight="1">
      <c r="A2289" s="215" t="s">
        <v>652</v>
      </c>
      <c r="B2289" s="215"/>
      <c r="C2289" s="215"/>
      <c r="D2289" s="215"/>
      <c r="E2289" s="215"/>
      <c r="F2289" s="215"/>
    </row>
    <row r="2290" spans="1:6">
      <c r="A2290" s="216" t="s">
        <v>61</v>
      </c>
      <c r="B2290" s="216"/>
      <c r="C2290" s="32" t="s">
        <v>186</v>
      </c>
      <c r="D2290" s="32"/>
      <c r="E2290" s="32"/>
      <c r="F2290" s="32"/>
    </row>
    <row r="2291" spans="1:6">
      <c r="A2291" s="32"/>
      <c r="B2291" s="32"/>
      <c r="C2291" s="32"/>
      <c r="D2291" s="32"/>
      <c r="E2291" s="32"/>
      <c r="F2291" s="32"/>
    </row>
    <row r="2292" spans="1:6" s="95" customFormat="1"/>
    <row r="2293" spans="1:6" s="95" customFormat="1"/>
    <row r="2294" spans="1:6" s="95" customFormat="1"/>
    <row r="2295" spans="1:6" s="95" customFormat="1"/>
    <row r="2296" spans="1:6" s="95" customFormat="1"/>
    <row r="2297" spans="1:6" s="95" customFormat="1"/>
    <row r="2298" spans="1:6" s="95" customFormat="1"/>
    <row r="2299" spans="1:6" s="95" customFormat="1"/>
    <row r="2300" spans="1:6" s="95" customFormat="1"/>
    <row r="2301" spans="1:6" s="95" customFormat="1"/>
    <row r="2302" spans="1:6" s="95" customFormat="1"/>
    <row r="2303" spans="1:6" s="95" customFormat="1"/>
    <row r="2304" spans="1:6" s="95" customFormat="1"/>
    <row r="2305" spans="1:6" s="95" customFormat="1"/>
    <row r="2306" spans="1:6" s="95" customFormat="1"/>
    <row r="2307" spans="1:6" ht="14.25" customHeight="1">
      <c r="A2307" s="32"/>
      <c r="B2307" s="32"/>
      <c r="C2307" s="32"/>
      <c r="D2307" s="32"/>
      <c r="E2307" s="32"/>
      <c r="F2307" s="32"/>
    </row>
    <row r="2308" spans="1:6">
      <c r="A2308" s="205"/>
      <c r="B2308" s="205"/>
      <c r="C2308" s="26"/>
      <c r="D2308" s="26"/>
      <c r="E2308" s="26"/>
      <c r="F2308" s="26"/>
    </row>
    <row r="2309" spans="1:6">
      <c r="A2309" s="197" t="s">
        <v>33</v>
      </c>
      <c r="B2309" s="197"/>
      <c r="C2309" s="189" t="s">
        <v>441</v>
      </c>
      <c r="D2309" s="189"/>
      <c r="E2309" s="189"/>
      <c r="F2309" s="189"/>
    </row>
    <row r="2310" spans="1:6">
      <c r="A2310" s="198" t="s">
        <v>34</v>
      </c>
      <c r="B2310" s="198"/>
      <c r="C2310" s="189" t="s">
        <v>440</v>
      </c>
      <c r="D2310" s="189"/>
      <c r="E2310" s="189"/>
      <c r="F2310" s="189"/>
    </row>
    <row r="2311" spans="1:6">
      <c r="A2311" s="197" t="s">
        <v>35</v>
      </c>
      <c r="B2311" s="197"/>
      <c r="C2311" s="189" t="s">
        <v>441</v>
      </c>
      <c r="D2311" s="189"/>
      <c r="E2311" s="189"/>
      <c r="F2311" s="189"/>
    </row>
    <row r="2312" spans="1:6" ht="15.75" thickBot="1">
      <c r="A2312" s="188" t="s">
        <v>36</v>
      </c>
      <c r="B2312" s="188"/>
      <c r="C2312" s="189" t="s">
        <v>234</v>
      </c>
      <c r="D2312" s="189"/>
      <c r="E2312" s="189"/>
      <c r="F2312" s="189"/>
    </row>
    <row r="2313" spans="1:6">
      <c r="A2313" s="116" t="s">
        <v>38</v>
      </c>
      <c r="B2313" s="133"/>
      <c r="C2313" s="192" t="s">
        <v>39</v>
      </c>
      <c r="D2313" s="193"/>
      <c r="E2313" s="12"/>
      <c r="F2313" s="12"/>
    </row>
    <row r="2314" spans="1:6">
      <c r="A2314" s="190"/>
      <c r="B2314" s="191"/>
      <c r="C2314" s="191" t="s">
        <v>40</v>
      </c>
      <c r="D2314" s="194"/>
      <c r="E2314" s="13"/>
      <c r="F2314" s="13"/>
    </row>
    <row r="2315" spans="1:6">
      <c r="A2315" s="190"/>
      <c r="B2315" s="191"/>
      <c r="C2315" s="14" t="s">
        <v>41</v>
      </c>
      <c r="D2315" s="15" t="s">
        <v>42</v>
      </c>
      <c r="E2315" s="12"/>
      <c r="F2315" s="12"/>
    </row>
    <row r="2316" spans="1:6" ht="15.75" thickBot="1">
      <c r="A2316" s="195" t="s">
        <v>442</v>
      </c>
      <c r="B2316" s="196"/>
      <c r="C2316" s="33">
        <v>100</v>
      </c>
      <c r="D2316" s="34">
        <v>100</v>
      </c>
      <c r="E2316" s="18"/>
      <c r="F2316" s="18"/>
    </row>
    <row r="2317" spans="1:6" ht="15.75" thickBot="1">
      <c r="A2317" s="203" t="s">
        <v>47</v>
      </c>
      <c r="B2317" s="204"/>
      <c r="C2317" s="23"/>
      <c r="D2317" s="24">
        <v>100</v>
      </c>
      <c r="E2317" s="25"/>
      <c r="F2317" s="25"/>
    </row>
    <row r="2318" spans="1:6">
      <c r="A2318" s="205"/>
      <c r="B2318" s="205"/>
      <c r="C2318" s="26"/>
      <c r="D2318" s="26"/>
      <c r="E2318" s="26"/>
      <c r="F2318" s="26"/>
    </row>
    <row r="2319" spans="1:6" ht="15.75" thickBot="1">
      <c r="A2319" s="206" t="s">
        <v>48</v>
      </c>
      <c r="B2319" s="206"/>
      <c r="C2319" s="206"/>
      <c r="D2319" s="206"/>
      <c r="E2319" s="206"/>
      <c r="F2319" s="206"/>
    </row>
    <row r="2320" spans="1:6">
      <c r="A2320" s="207" t="s">
        <v>49</v>
      </c>
      <c r="B2320" s="208"/>
      <c r="C2320" s="208"/>
      <c r="D2320" s="208"/>
      <c r="E2320" s="209" t="s">
        <v>50</v>
      </c>
      <c r="F2320" s="210"/>
    </row>
    <row r="2321" spans="1:6" ht="51.75" thickBot="1">
      <c r="A2321" s="27" t="s">
        <v>51</v>
      </c>
      <c r="B2321" s="28" t="s">
        <v>52</v>
      </c>
      <c r="C2321" s="28" t="s">
        <v>53</v>
      </c>
      <c r="D2321" s="28" t="s">
        <v>54</v>
      </c>
      <c r="E2321" s="211"/>
      <c r="F2321" s="212"/>
    </row>
    <row r="2322" spans="1:6" ht="15.75" thickBot="1">
      <c r="A2322" s="29" t="s">
        <v>453</v>
      </c>
      <c r="B2322" s="30" t="s">
        <v>454</v>
      </c>
      <c r="C2322" s="30" t="s">
        <v>455</v>
      </c>
      <c r="D2322" s="30" t="s">
        <v>456</v>
      </c>
      <c r="E2322" s="213">
        <v>0</v>
      </c>
      <c r="F2322" s="214"/>
    </row>
    <row r="2323" spans="1:6">
      <c r="A2323" s="31"/>
      <c r="B2323" s="31"/>
      <c r="C2323" s="26"/>
      <c r="D2323" s="26"/>
      <c r="E2323" s="26"/>
      <c r="F2323" s="26"/>
    </row>
    <row r="2324" spans="1:6">
      <c r="A2324" s="205" t="s">
        <v>59</v>
      </c>
      <c r="B2324" s="205"/>
      <c r="C2324" s="205"/>
      <c r="D2324" s="205"/>
      <c r="E2324" s="205"/>
      <c r="F2324" s="205"/>
    </row>
    <row r="2325" spans="1:6">
      <c r="A2325" s="215"/>
      <c r="B2325" s="215"/>
      <c r="C2325" s="215"/>
      <c r="D2325" s="215"/>
      <c r="E2325" s="215"/>
      <c r="F2325" s="215"/>
    </row>
    <row r="2326" spans="1:6">
      <c r="A2326" s="216" t="s">
        <v>61</v>
      </c>
      <c r="B2326" s="216"/>
      <c r="C2326" t="s">
        <v>62</v>
      </c>
    </row>
    <row r="2329" spans="1:6" s="95" customFormat="1"/>
    <row r="2330" spans="1:6" s="95" customFormat="1"/>
    <row r="2331" spans="1:6" s="95" customFormat="1"/>
    <row r="2332" spans="1:6" s="95" customFormat="1"/>
    <row r="2333" spans="1:6" s="95" customFormat="1"/>
    <row r="2334" spans="1:6" s="95" customFormat="1"/>
    <row r="2335" spans="1:6" s="95" customFormat="1"/>
    <row r="2336" spans="1:6" s="95" customFormat="1"/>
    <row r="2337" s="95" customFormat="1"/>
    <row r="2338" s="95" customFormat="1"/>
    <row r="2339" s="95" customFormat="1"/>
    <row r="2340" s="95" customFormat="1"/>
    <row r="2341" s="95" customFormat="1"/>
    <row r="2342" s="95" customFormat="1"/>
    <row r="2343" s="95" customFormat="1"/>
    <row r="2344" s="95" customFormat="1"/>
    <row r="2345" s="95" customFormat="1"/>
    <row r="2346" s="95" customFormat="1"/>
    <row r="2347" s="95" customFormat="1"/>
    <row r="2348" s="95" customFormat="1"/>
    <row r="2349" s="95" customFormat="1"/>
    <row r="2350" s="95" customFormat="1"/>
    <row r="2351" s="95" customFormat="1"/>
    <row r="2352" s="95" customFormat="1"/>
    <row r="2353" spans="1:6" s="95" customFormat="1"/>
    <row r="2354" spans="1:6" s="95" customFormat="1"/>
    <row r="2356" spans="1:6">
      <c r="A2356" s="197" t="s">
        <v>33</v>
      </c>
      <c r="B2356" s="197"/>
      <c r="C2356" s="189" t="s">
        <v>822</v>
      </c>
      <c r="D2356" s="189"/>
      <c r="E2356" s="189"/>
      <c r="F2356" s="189"/>
    </row>
    <row r="2357" spans="1:6">
      <c r="A2357" s="198" t="s">
        <v>34</v>
      </c>
      <c r="B2357" s="198"/>
      <c r="C2357" s="189" t="s">
        <v>821</v>
      </c>
      <c r="D2357" s="189"/>
      <c r="E2357" s="189"/>
      <c r="F2357" s="189"/>
    </row>
    <row r="2358" spans="1:6">
      <c r="A2358" s="197" t="s">
        <v>35</v>
      </c>
      <c r="B2358" s="197"/>
      <c r="C2358" s="189" t="s">
        <v>822</v>
      </c>
      <c r="D2358" s="189"/>
      <c r="E2358" s="189"/>
      <c r="F2358" s="189"/>
    </row>
    <row r="2359" spans="1:6" ht="15.75" thickBot="1">
      <c r="A2359" s="188" t="s">
        <v>36</v>
      </c>
      <c r="B2359" s="188"/>
      <c r="C2359" s="189" t="s">
        <v>37</v>
      </c>
      <c r="D2359" s="189"/>
      <c r="E2359" s="189"/>
      <c r="F2359" s="189"/>
    </row>
    <row r="2360" spans="1:6">
      <c r="A2360" s="116" t="s">
        <v>38</v>
      </c>
      <c r="B2360" s="133"/>
      <c r="C2360" s="192" t="s">
        <v>39</v>
      </c>
      <c r="D2360" s="193"/>
      <c r="E2360" s="12"/>
      <c r="F2360" s="12"/>
    </row>
    <row r="2361" spans="1:6">
      <c r="A2361" s="190"/>
      <c r="B2361" s="191"/>
      <c r="C2361" s="191" t="s">
        <v>40</v>
      </c>
      <c r="D2361" s="194"/>
      <c r="E2361" s="13"/>
      <c r="F2361" s="13"/>
    </row>
    <row r="2362" spans="1:6">
      <c r="A2362" s="190"/>
      <c r="B2362" s="191"/>
      <c r="C2362" s="14" t="s">
        <v>41</v>
      </c>
      <c r="D2362" s="60" t="s">
        <v>42</v>
      </c>
      <c r="E2362" s="12"/>
      <c r="F2362" s="12"/>
    </row>
    <row r="2363" spans="1:6">
      <c r="A2363" s="217" t="s">
        <v>825</v>
      </c>
      <c r="B2363" s="218"/>
      <c r="C2363" s="16">
        <v>46</v>
      </c>
      <c r="D2363" s="17">
        <v>46</v>
      </c>
      <c r="E2363" s="18"/>
      <c r="F2363" s="18"/>
    </row>
    <row r="2364" spans="1:6">
      <c r="A2364" s="199" t="s">
        <v>830</v>
      </c>
      <c r="B2364" s="200"/>
      <c r="C2364" s="19">
        <v>46</v>
      </c>
      <c r="D2364" s="20">
        <v>46</v>
      </c>
      <c r="E2364" s="59"/>
      <c r="F2364" s="59"/>
    </row>
    <row r="2365" spans="1:6">
      <c r="A2365" s="199" t="s">
        <v>104</v>
      </c>
      <c r="B2365" s="200"/>
      <c r="C2365" s="19">
        <v>70</v>
      </c>
      <c r="D2365" s="20">
        <v>70</v>
      </c>
      <c r="E2365" s="59"/>
      <c r="F2365" s="59"/>
    </row>
    <row r="2366" spans="1:6">
      <c r="A2366" s="199" t="s">
        <v>14</v>
      </c>
      <c r="B2366" s="200"/>
      <c r="C2366" s="19">
        <v>4</v>
      </c>
      <c r="D2366" s="20">
        <v>4</v>
      </c>
      <c r="E2366" s="59"/>
      <c r="F2366" s="59"/>
    </row>
    <row r="2367" spans="1:6" ht="15.75" thickBot="1">
      <c r="A2367" s="201" t="s">
        <v>101</v>
      </c>
      <c r="B2367" s="202"/>
      <c r="C2367" s="21">
        <v>0.25</v>
      </c>
      <c r="D2367" s="22">
        <v>0.25</v>
      </c>
      <c r="E2367" s="59"/>
      <c r="F2367" s="59"/>
    </row>
    <row r="2368" spans="1:6" ht="15.75" thickBot="1">
      <c r="A2368" s="203" t="s">
        <v>47</v>
      </c>
      <c r="B2368" s="204"/>
      <c r="C2368" s="23"/>
      <c r="D2368" s="24">
        <v>100</v>
      </c>
      <c r="E2368" s="25"/>
      <c r="F2368" s="25"/>
    </row>
    <row r="2369" spans="1:6">
      <c r="A2369" s="205"/>
      <c r="B2369" s="205"/>
      <c r="C2369" s="26"/>
      <c r="D2369" s="26"/>
      <c r="E2369" s="26"/>
      <c r="F2369" s="26"/>
    </row>
    <row r="2370" spans="1:6" ht="15.75" thickBot="1">
      <c r="A2370" s="206" t="s">
        <v>48</v>
      </c>
      <c r="B2370" s="206"/>
      <c r="C2370" s="206"/>
      <c r="D2370" s="206"/>
      <c r="E2370" s="206"/>
      <c r="F2370" s="206"/>
    </row>
    <row r="2371" spans="1:6">
      <c r="A2371" s="207" t="s">
        <v>49</v>
      </c>
      <c r="B2371" s="208"/>
      <c r="C2371" s="208"/>
      <c r="D2371" s="208"/>
      <c r="E2371" s="209" t="s">
        <v>50</v>
      </c>
      <c r="F2371" s="210"/>
    </row>
    <row r="2372" spans="1:6" ht="51.75" thickBot="1">
      <c r="A2372" s="27" t="s">
        <v>51</v>
      </c>
      <c r="B2372" s="28" t="s">
        <v>52</v>
      </c>
      <c r="C2372" s="28" t="s">
        <v>53</v>
      </c>
      <c r="D2372" s="28" t="s">
        <v>54</v>
      </c>
      <c r="E2372" s="211"/>
      <c r="F2372" s="212"/>
    </row>
    <row r="2373" spans="1:6" ht="15.75" thickBot="1">
      <c r="A2373" s="29" t="s">
        <v>831</v>
      </c>
      <c r="B2373" s="30" t="s">
        <v>832</v>
      </c>
      <c r="C2373" s="30" t="s">
        <v>833</v>
      </c>
      <c r="D2373" s="30" t="s">
        <v>834</v>
      </c>
      <c r="E2373" s="213">
        <v>0</v>
      </c>
      <c r="F2373" s="214"/>
    </row>
    <row r="2374" spans="1:6">
      <c r="A2374" s="58"/>
      <c r="B2374" s="58"/>
      <c r="C2374" s="26"/>
      <c r="D2374" s="26"/>
      <c r="E2374" s="26"/>
      <c r="F2374" s="26"/>
    </row>
    <row r="2375" spans="1:6">
      <c r="A2375" s="205" t="s">
        <v>59</v>
      </c>
      <c r="B2375" s="205"/>
      <c r="C2375" s="205"/>
      <c r="D2375" s="205"/>
      <c r="E2375" s="205"/>
      <c r="F2375" s="205"/>
    </row>
    <row r="2376" spans="1:6" ht="107.25" customHeight="1">
      <c r="A2376" s="215" t="s">
        <v>835</v>
      </c>
      <c r="B2376" s="215"/>
      <c r="C2376" s="215"/>
      <c r="D2376" s="215"/>
      <c r="E2376" s="215"/>
      <c r="F2376" s="215"/>
    </row>
    <row r="2377" spans="1:6">
      <c r="A2377" s="216" t="s">
        <v>61</v>
      </c>
      <c r="B2377" s="216"/>
      <c r="C2377" s="59" t="s">
        <v>94</v>
      </c>
      <c r="D2377" s="59"/>
      <c r="E2377" s="59"/>
      <c r="F2377" s="59"/>
    </row>
    <row r="2378" spans="1:6">
      <c r="A2378" s="59"/>
      <c r="B2378" s="59"/>
      <c r="C2378" s="59"/>
      <c r="D2378" s="59"/>
      <c r="E2378" s="59"/>
      <c r="F2378" s="59"/>
    </row>
    <row r="2379" spans="1:6" s="95" customFormat="1"/>
    <row r="2380" spans="1:6" s="95" customFormat="1"/>
    <row r="2381" spans="1:6" s="95" customFormat="1"/>
    <row r="2382" spans="1:6" s="95" customFormat="1"/>
    <row r="2383" spans="1:6" s="95" customFormat="1"/>
    <row r="2384" spans="1:6" s="95" customFormat="1"/>
    <row r="2385" spans="1:6" s="95" customFormat="1"/>
    <row r="2386" spans="1:6" s="95" customFormat="1"/>
    <row r="2387" spans="1:6" s="95" customFormat="1"/>
    <row r="2388" spans="1:6" s="95" customFormat="1"/>
    <row r="2389" spans="1:6" s="95" customFormat="1"/>
    <row r="2390" spans="1:6" s="95" customFormat="1"/>
    <row r="2391" spans="1:6" s="95" customFormat="1"/>
    <row r="2392" spans="1:6" s="95" customFormat="1"/>
    <row r="2393" spans="1:6" s="95" customFormat="1"/>
    <row r="2394" spans="1:6" s="95" customFormat="1"/>
    <row r="2395" spans="1:6">
      <c r="A2395" s="59"/>
      <c r="B2395" s="59"/>
      <c r="C2395" s="59"/>
      <c r="D2395" s="59"/>
      <c r="E2395" s="59"/>
      <c r="F2395" s="59"/>
    </row>
    <row r="2396" spans="1:6">
      <c r="A2396" s="205"/>
      <c r="B2396" s="205"/>
      <c r="C2396" s="26"/>
      <c r="D2396" s="26"/>
      <c r="E2396" s="26"/>
      <c r="F2396" s="26"/>
    </row>
    <row r="2397" spans="1:6">
      <c r="A2397" s="197" t="s">
        <v>33</v>
      </c>
      <c r="B2397" s="197"/>
      <c r="C2397" s="189" t="s">
        <v>754</v>
      </c>
      <c r="D2397" s="189"/>
      <c r="E2397" s="189"/>
      <c r="F2397" s="189"/>
    </row>
    <row r="2398" spans="1:6">
      <c r="A2398" s="198" t="s">
        <v>34</v>
      </c>
      <c r="B2398" s="198"/>
      <c r="C2398" s="189" t="s">
        <v>753</v>
      </c>
      <c r="D2398" s="189"/>
      <c r="E2398" s="189"/>
      <c r="F2398" s="189"/>
    </row>
    <row r="2399" spans="1:6">
      <c r="A2399" s="197" t="s">
        <v>35</v>
      </c>
      <c r="B2399" s="197"/>
      <c r="C2399" s="189" t="s">
        <v>754</v>
      </c>
      <c r="D2399" s="189"/>
      <c r="E2399" s="189"/>
      <c r="F2399" s="189"/>
    </row>
    <row r="2400" spans="1:6" ht="15.75" thickBot="1">
      <c r="A2400" s="188" t="s">
        <v>36</v>
      </c>
      <c r="B2400" s="188"/>
      <c r="C2400" s="189" t="s">
        <v>37</v>
      </c>
      <c r="D2400" s="189"/>
      <c r="E2400" s="189"/>
      <c r="F2400" s="189"/>
    </row>
    <row r="2401" spans="1:6">
      <c r="A2401" s="116" t="s">
        <v>38</v>
      </c>
      <c r="B2401" s="133"/>
      <c r="C2401" s="192" t="s">
        <v>39</v>
      </c>
      <c r="D2401" s="193"/>
      <c r="E2401" s="12"/>
      <c r="F2401" s="12"/>
    </row>
    <row r="2402" spans="1:6">
      <c r="A2402" s="190"/>
      <c r="B2402" s="191"/>
      <c r="C2402" s="191" t="s">
        <v>40</v>
      </c>
      <c r="D2402" s="194"/>
      <c r="E2402" s="13"/>
      <c r="F2402" s="13"/>
    </row>
    <row r="2403" spans="1:6">
      <c r="A2403" s="190"/>
      <c r="B2403" s="191"/>
      <c r="C2403" s="14" t="s">
        <v>41</v>
      </c>
      <c r="D2403" s="60" t="s">
        <v>42</v>
      </c>
      <c r="E2403" s="12"/>
      <c r="F2403" s="12"/>
    </row>
    <row r="2404" spans="1:6">
      <c r="A2404" s="217" t="s">
        <v>106</v>
      </c>
      <c r="B2404" s="218"/>
      <c r="C2404" s="16">
        <v>5</v>
      </c>
      <c r="D2404" s="17">
        <v>5</v>
      </c>
      <c r="E2404" s="18"/>
      <c r="F2404" s="18"/>
    </row>
    <row r="2405" spans="1:6">
      <c r="A2405" s="199" t="s">
        <v>105</v>
      </c>
      <c r="B2405" s="200"/>
      <c r="C2405" s="19">
        <v>5</v>
      </c>
      <c r="D2405" s="20">
        <v>5</v>
      </c>
      <c r="E2405" s="59"/>
      <c r="F2405" s="59"/>
    </row>
    <row r="2406" spans="1:6">
      <c r="A2406" s="199" t="s">
        <v>603</v>
      </c>
      <c r="B2406" s="200"/>
      <c r="C2406" s="19">
        <v>5</v>
      </c>
      <c r="D2406" s="20">
        <v>5</v>
      </c>
      <c r="E2406" s="59"/>
      <c r="F2406" s="59"/>
    </row>
    <row r="2407" spans="1:6">
      <c r="A2407" s="199" t="s">
        <v>756</v>
      </c>
      <c r="B2407" s="200"/>
      <c r="C2407" s="19">
        <v>5</v>
      </c>
      <c r="D2407" s="20">
        <v>5</v>
      </c>
      <c r="E2407" s="59"/>
      <c r="F2407" s="59"/>
    </row>
    <row r="2408" spans="1:6">
      <c r="A2408" s="199" t="s">
        <v>104</v>
      </c>
      <c r="B2408" s="200"/>
      <c r="C2408" s="19">
        <v>12</v>
      </c>
      <c r="D2408" s="20">
        <v>12</v>
      </c>
      <c r="E2408" s="59"/>
      <c r="F2408" s="59"/>
    </row>
    <row r="2409" spans="1:6">
      <c r="A2409" s="199" t="s">
        <v>103</v>
      </c>
      <c r="B2409" s="200"/>
      <c r="C2409" s="19">
        <v>75</v>
      </c>
      <c r="D2409" s="20">
        <v>75</v>
      </c>
      <c r="E2409" s="59"/>
      <c r="F2409" s="59"/>
    </row>
    <row r="2410" spans="1:6">
      <c r="A2410" s="199" t="s">
        <v>14</v>
      </c>
      <c r="B2410" s="200"/>
      <c r="C2410" s="19">
        <v>3</v>
      </c>
      <c r="D2410" s="20">
        <v>3</v>
      </c>
      <c r="E2410" s="59"/>
      <c r="F2410" s="59"/>
    </row>
    <row r="2411" spans="1:6">
      <c r="A2411" s="199" t="s">
        <v>102</v>
      </c>
      <c r="B2411" s="200"/>
      <c r="C2411" s="19">
        <v>2</v>
      </c>
      <c r="D2411" s="20">
        <v>2</v>
      </c>
      <c r="E2411" s="59"/>
      <c r="F2411" s="59"/>
    </row>
    <row r="2412" spans="1:6" ht="15.75" thickBot="1">
      <c r="A2412" s="201" t="s">
        <v>101</v>
      </c>
      <c r="B2412" s="202"/>
      <c r="C2412" s="21">
        <v>0.25</v>
      </c>
      <c r="D2412" s="22">
        <v>0.25</v>
      </c>
      <c r="E2412" s="59"/>
      <c r="F2412" s="59"/>
    </row>
    <row r="2413" spans="1:6" ht="15.75" thickBot="1">
      <c r="A2413" s="203" t="s">
        <v>47</v>
      </c>
      <c r="B2413" s="204"/>
      <c r="C2413" s="23"/>
      <c r="D2413" s="24">
        <v>100</v>
      </c>
      <c r="E2413" s="25"/>
      <c r="F2413" s="25"/>
    </row>
    <row r="2414" spans="1:6">
      <c r="A2414" s="205"/>
      <c r="B2414" s="205"/>
      <c r="C2414" s="26"/>
      <c r="D2414" s="26"/>
      <c r="E2414" s="26"/>
      <c r="F2414" s="26"/>
    </row>
    <row r="2415" spans="1:6" ht="15.75" thickBot="1">
      <c r="A2415" s="206" t="s">
        <v>48</v>
      </c>
      <c r="B2415" s="206"/>
      <c r="C2415" s="206"/>
      <c r="D2415" s="206"/>
      <c r="E2415" s="206"/>
      <c r="F2415" s="206"/>
    </row>
    <row r="2416" spans="1:6">
      <c r="A2416" s="207" t="s">
        <v>49</v>
      </c>
      <c r="B2416" s="208"/>
      <c r="C2416" s="208"/>
      <c r="D2416" s="208"/>
      <c r="E2416" s="209" t="s">
        <v>50</v>
      </c>
      <c r="F2416" s="210"/>
    </row>
    <row r="2417" spans="1:6" ht="51.75" thickBot="1">
      <c r="A2417" s="27" t="s">
        <v>51</v>
      </c>
      <c r="B2417" s="28" t="s">
        <v>52</v>
      </c>
      <c r="C2417" s="28" t="s">
        <v>53</v>
      </c>
      <c r="D2417" s="28" t="s">
        <v>54</v>
      </c>
      <c r="E2417" s="211"/>
      <c r="F2417" s="212"/>
    </row>
    <row r="2418" spans="1:6" ht="15.75" thickBot="1">
      <c r="A2418" s="29" t="s">
        <v>757</v>
      </c>
      <c r="B2418" s="30" t="s">
        <v>758</v>
      </c>
      <c r="C2418" s="30" t="s">
        <v>759</v>
      </c>
      <c r="D2418" s="30" t="s">
        <v>760</v>
      </c>
      <c r="E2418" s="213">
        <v>0.45</v>
      </c>
      <c r="F2418" s="214"/>
    </row>
    <row r="2419" spans="1:6">
      <c r="A2419" s="58"/>
      <c r="B2419" s="58"/>
      <c r="C2419" s="26"/>
      <c r="D2419" s="26"/>
      <c r="E2419" s="26"/>
      <c r="F2419" s="26"/>
    </row>
    <row r="2420" spans="1:6">
      <c r="A2420" s="205" t="s">
        <v>59</v>
      </c>
      <c r="B2420" s="205"/>
      <c r="C2420" s="205"/>
      <c r="D2420" s="205"/>
      <c r="E2420" s="205"/>
      <c r="F2420" s="205"/>
    </row>
    <row r="2421" spans="1:6" ht="138.75" customHeight="1">
      <c r="A2421" s="215" t="s">
        <v>761</v>
      </c>
      <c r="B2421" s="215"/>
      <c r="C2421" s="215"/>
      <c r="D2421" s="215"/>
      <c r="E2421" s="215"/>
      <c r="F2421" s="215"/>
    </row>
    <row r="2422" spans="1:6">
      <c r="A2422" s="216" t="s">
        <v>61</v>
      </c>
      <c r="B2422" s="216"/>
      <c r="C2422" s="59" t="s">
        <v>94</v>
      </c>
      <c r="D2422" s="59"/>
      <c r="E2422" s="59"/>
      <c r="F2422" s="59"/>
    </row>
    <row r="2423" spans="1:6">
      <c r="A2423" s="59"/>
      <c r="B2423" s="59"/>
      <c r="C2423" s="59"/>
      <c r="D2423" s="59"/>
      <c r="E2423" s="59"/>
      <c r="F2423" s="59"/>
    </row>
    <row r="2424" spans="1:6">
      <c r="A2424" s="59"/>
      <c r="B2424" s="59"/>
      <c r="C2424" s="59"/>
      <c r="D2424" s="59"/>
      <c r="E2424" s="59"/>
      <c r="F2424" s="59"/>
    </row>
    <row r="2425" spans="1:6" s="95" customFormat="1"/>
    <row r="2426" spans="1:6" s="95" customFormat="1"/>
    <row r="2427" spans="1:6" s="95" customFormat="1"/>
    <row r="2428" spans="1:6" s="95" customFormat="1"/>
    <row r="2429" spans="1:6" s="95" customFormat="1"/>
    <row r="2430" spans="1:6" s="95" customFormat="1"/>
    <row r="2431" spans="1:6" s="95" customFormat="1"/>
    <row r="2432" spans="1:6" s="95" customFormat="1"/>
    <row r="2433" spans="1:6" s="95" customFormat="1"/>
    <row r="2434" spans="1:6" s="95" customFormat="1"/>
    <row r="2435" spans="1:6" ht="15.75" customHeight="1">
      <c r="A2435" s="205"/>
      <c r="B2435" s="205"/>
      <c r="C2435" s="26"/>
      <c r="D2435" s="26"/>
      <c r="E2435" s="26"/>
      <c r="F2435" s="26"/>
    </row>
    <row r="2436" spans="1:6">
      <c r="A2436" s="197" t="s">
        <v>33</v>
      </c>
      <c r="B2436" s="197"/>
      <c r="C2436" s="189" t="s">
        <v>465</v>
      </c>
      <c r="D2436" s="189"/>
      <c r="E2436" s="189"/>
      <c r="F2436" s="189"/>
    </row>
    <row r="2437" spans="1:6">
      <c r="A2437" s="198" t="s">
        <v>34</v>
      </c>
      <c r="B2437" s="198"/>
      <c r="C2437" s="189" t="s">
        <v>466</v>
      </c>
      <c r="D2437" s="189"/>
      <c r="E2437" s="189"/>
      <c r="F2437" s="189"/>
    </row>
    <row r="2438" spans="1:6">
      <c r="A2438" s="197" t="s">
        <v>35</v>
      </c>
      <c r="B2438" s="197"/>
      <c r="C2438" s="189" t="s">
        <v>465</v>
      </c>
      <c r="D2438" s="189"/>
      <c r="E2438" s="189"/>
      <c r="F2438" s="189"/>
    </row>
    <row r="2439" spans="1:6" ht="15.75" thickBot="1">
      <c r="A2439" s="188" t="s">
        <v>36</v>
      </c>
      <c r="B2439" s="188"/>
      <c r="C2439" s="189" t="s">
        <v>37</v>
      </c>
      <c r="D2439" s="189"/>
      <c r="E2439" s="189"/>
      <c r="F2439" s="189"/>
    </row>
    <row r="2440" spans="1:6">
      <c r="A2440" s="116" t="s">
        <v>38</v>
      </c>
      <c r="B2440" s="133"/>
      <c r="C2440" s="192" t="s">
        <v>39</v>
      </c>
      <c r="D2440" s="193"/>
      <c r="E2440" s="12"/>
      <c r="F2440" s="12"/>
    </row>
    <row r="2441" spans="1:6">
      <c r="A2441" s="190"/>
      <c r="B2441" s="191"/>
      <c r="C2441" s="191" t="s">
        <v>40</v>
      </c>
      <c r="D2441" s="194"/>
      <c r="E2441" s="13"/>
      <c r="F2441" s="13"/>
    </row>
    <row r="2442" spans="1:6">
      <c r="A2442" s="190"/>
      <c r="B2442" s="191"/>
      <c r="C2442" s="14" t="s">
        <v>41</v>
      </c>
      <c r="D2442" s="15" t="s">
        <v>42</v>
      </c>
      <c r="E2442" s="12"/>
      <c r="F2442" s="12"/>
    </row>
    <row r="2443" spans="1:6">
      <c r="A2443" s="217" t="s">
        <v>464</v>
      </c>
      <c r="B2443" s="218"/>
      <c r="C2443" s="16">
        <v>10</v>
      </c>
      <c r="D2443" s="17">
        <v>10</v>
      </c>
      <c r="E2443" s="18"/>
      <c r="F2443" s="18"/>
    </row>
    <row r="2444" spans="1:6">
      <c r="A2444" s="199" t="s">
        <v>463</v>
      </c>
      <c r="B2444" s="200"/>
      <c r="C2444" s="19">
        <v>10</v>
      </c>
      <c r="D2444" s="20">
        <v>10</v>
      </c>
      <c r="E2444" s="32"/>
      <c r="F2444" s="32"/>
    </row>
    <row r="2445" spans="1:6">
      <c r="A2445" s="199" t="s">
        <v>104</v>
      </c>
      <c r="B2445" s="200"/>
      <c r="C2445" s="19">
        <v>12</v>
      </c>
      <c r="D2445" s="20">
        <v>12</v>
      </c>
      <c r="E2445" s="32"/>
      <c r="F2445" s="32"/>
    </row>
    <row r="2446" spans="1:6">
      <c r="A2446" s="199" t="s">
        <v>103</v>
      </c>
      <c r="B2446" s="200"/>
      <c r="C2446" s="19">
        <v>75</v>
      </c>
      <c r="D2446" s="20">
        <v>75</v>
      </c>
      <c r="E2446" s="32"/>
      <c r="F2446" s="32"/>
    </row>
    <row r="2447" spans="1:6">
      <c r="A2447" s="199" t="s">
        <v>14</v>
      </c>
      <c r="B2447" s="200"/>
      <c r="C2447" s="19">
        <v>3</v>
      </c>
      <c r="D2447" s="20">
        <v>3</v>
      </c>
      <c r="E2447" s="32"/>
      <c r="F2447" s="32"/>
    </row>
    <row r="2448" spans="1:6">
      <c r="A2448" s="199" t="s">
        <v>102</v>
      </c>
      <c r="B2448" s="200"/>
      <c r="C2448" s="19">
        <v>3</v>
      </c>
      <c r="D2448" s="20">
        <v>3</v>
      </c>
      <c r="E2448" s="32"/>
      <c r="F2448" s="32"/>
    </row>
    <row r="2449" spans="1:6" ht="15.75" thickBot="1">
      <c r="A2449" s="201" t="s">
        <v>101</v>
      </c>
      <c r="B2449" s="202"/>
      <c r="C2449" s="21">
        <v>0.25</v>
      </c>
      <c r="D2449" s="22">
        <v>0.25</v>
      </c>
      <c r="E2449" s="32"/>
      <c r="F2449" s="32"/>
    </row>
    <row r="2450" spans="1:6" ht="15.75" thickBot="1">
      <c r="A2450" s="203" t="s">
        <v>47</v>
      </c>
      <c r="B2450" s="204"/>
      <c r="C2450" s="23"/>
      <c r="D2450" s="24">
        <v>100</v>
      </c>
      <c r="E2450" s="25"/>
      <c r="F2450" s="25"/>
    </row>
    <row r="2451" spans="1:6">
      <c r="A2451" s="205"/>
      <c r="B2451" s="205"/>
      <c r="C2451" s="26"/>
      <c r="D2451" s="26"/>
      <c r="E2451" s="26"/>
      <c r="F2451" s="26"/>
    </row>
    <row r="2452" spans="1:6" ht="15.75" thickBot="1">
      <c r="A2452" s="206" t="s">
        <v>48</v>
      </c>
      <c r="B2452" s="206"/>
      <c r="C2452" s="206"/>
      <c r="D2452" s="206"/>
      <c r="E2452" s="206"/>
      <c r="F2452" s="206"/>
    </row>
    <row r="2453" spans="1:6">
      <c r="A2453" s="207" t="s">
        <v>49</v>
      </c>
      <c r="B2453" s="208"/>
      <c r="C2453" s="208"/>
      <c r="D2453" s="208"/>
      <c r="E2453" s="209" t="s">
        <v>50</v>
      </c>
      <c r="F2453" s="210"/>
    </row>
    <row r="2454" spans="1:6" ht="51.75" thickBot="1">
      <c r="A2454" s="27" t="s">
        <v>51</v>
      </c>
      <c r="B2454" s="28" t="s">
        <v>52</v>
      </c>
      <c r="C2454" s="28" t="s">
        <v>53</v>
      </c>
      <c r="D2454" s="28" t="s">
        <v>54</v>
      </c>
      <c r="E2454" s="211"/>
      <c r="F2454" s="212"/>
    </row>
    <row r="2455" spans="1:6" ht="15.75" thickBot="1">
      <c r="A2455" s="29" t="s">
        <v>462</v>
      </c>
      <c r="B2455" s="30" t="s">
        <v>461</v>
      </c>
      <c r="C2455" s="30" t="s">
        <v>460</v>
      </c>
      <c r="D2455" s="30" t="s">
        <v>459</v>
      </c>
      <c r="E2455" s="213">
        <v>0.45</v>
      </c>
      <c r="F2455" s="214"/>
    </row>
    <row r="2456" spans="1:6">
      <c r="A2456" s="31"/>
      <c r="B2456" s="31"/>
      <c r="C2456" s="26"/>
      <c r="D2456" s="26"/>
      <c r="E2456" s="26"/>
      <c r="F2456" s="26"/>
    </row>
    <row r="2457" spans="1:6">
      <c r="A2457" s="205" t="s">
        <v>59</v>
      </c>
      <c r="B2457" s="205"/>
      <c r="C2457" s="205"/>
      <c r="D2457" s="205"/>
      <c r="E2457" s="205"/>
      <c r="F2457" s="205"/>
    </row>
    <row r="2458" spans="1:6" ht="100.5" customHeight="1">
      <c r="A2458" s="215" t="s">
        <v>458</v>
      </c>
      <c r="B2458" s="215"/>
      <c r="C2458" s="215"/>
      <c r="D2458" s="215"/>
      <c r="E2458" s="215"/>
      <c r="F2458" s="215"/>
    </row>
    <row r="2459" spans="1:6">
      <c r="A2459" s="216" t="s">
        <v>61</v>
      </c>
      <c r="B2459" s="216"/>
      <c r="C2459" s="32" t="s">
        <v>94</v>
      </c>
      <c r="D2459" s="32"/>
      <c r="E2459" s="32"/>
      <c r="F2459" s="32"/>
    </row>
    <row r="2460" spans="1:6">
      <c r="A2460" s="32"/>
      <c r="B2460" s="32"/>
      <c r="C2460" s="32"/>
      <c r="D2460" s="32"/>
      <c r="E2460" s="32"/>
      <c r="F2460" s="32"/>
    </row>
    <row r="2461" spans="1:6">
      <c r="A2461" s="32"/>
      <c r="B2461" s="32"/>
      <c r="C2461" s="32"/>
      <c r="D2461" s="32"/>
      <c r="E2461" s="32"/>
      <c r="F2461" s="32"/>
    </row>
    <row r="2462" spans="1:6" s="95" customFormat="1"/>
    <row r="2463" spans="1:6" s="95" customFormat="1"/>
    <row r="2464" spans="1:6" s="95" customFormat="1"/>
    <row r="2465" spans="1:6" s="95" customFormat="1"/>
    <row r="2466" spans="1:6" s="95" customFormat="1"/>
    <row r="2467" spans="1:6" s="95" customFormat="1"/>
    <row r="2468" spans="1:6" s="95" customFormat="1"/>
    <row r="2469" spans="1:6" s="95" customFormat="1"/>
    <row r="2470" spans="1:6" s="95" customFormat="1"/>
    <row r="2471" spans="1:6" s="95" customFormat="1"/>
    <row r="2472" spans="1:6" s="95" customFormat="1"/>
    <row r="2473" spans="1:6" s="95" customFormat="1"/>
    <row r="2474" spans="1:6" s="95" customFormat="1"/>
    <row r="2475" spans="1:6" s="95" customFormat="1"/>
    <row r="2476" spans="1:6" s="95" customFormat="1"/>
    <row r="2477" spans="1:6">
      <c r="A2477" s="32"/>
      <c r="B2477" s="32"/>
      <c r="C2477" s="32"/>
      <c r="D2477" s="32"/>
      <c r="E2477" s="32"/>
      <c r="F2477" s="32"/>
    </row>
    <row r="2478" spans="1:6">
      <c r="A2478" s="197" t="s">
        <v>33</v>
      </c>
      <c r="B2478" s="197"/>
      <c r="C2478" s="189" t="s">
        <v>1043</v>
      </c>
      <c r="D2478" s="189"/>
      <c r="E2478" s="189"/>
      <c r="F2478" s="189"/>
    </row>
    <row r="2479" spans="1:6">
      <c r="A2479" s="198" t="s">
        <v>34</v>
      </c>
      <c r="B2479" s="198"/>
      <c r="C2479" s="189" t="s">
        <v>1042</v>
      </c>
      <c r="D2479" s="189"/>
      <c r="E2479" s="189"/>
      <c r="F2479" s="189"/>
    </row>
    <row r="2480" spans="1:6">
      <c r="A2480" s="197" t="s">
        <v>35</v>
      </c>
      <c r="B2480" s="197"/>
      <c r="C2480" s="189" t="s">
        <v>1043</v>
      </c>
      <c r="D2480" s="189"/>
      <c r="E2480" s="189"/>
      <c r="F2480" s="189"/>
    </row>
    <row r="2481" spans="1:6" ht="15.75" thickBot="1">
      <c r="A2481" s="188" t="s">
        <v>36</v>
      </c>
      <c r="B2481" s="188"/>
      <c r="C2481" s="189" t="s">
        <v>37</v>
      </c>
      <c r="D2481" s="189"/>
      <c r="E2481" s="189"/>
      <c r="F2481" s="189"/>
    </row>
    <row r="2482" spans="1:6">
      <c r="A2482" s="116" t="s">
        <v>38</v>
      </c>
      <c r="B2482" s="133"/>
      <c r="C2482" s="192" t="s">
        <v>39</v>
      </c>
      <c r="D2482" s="193"/>
      <c r="E2482" s="12"/>
      <c r="F2482" s="12"/>
    </row>
    <row r="2483" spans="1:6">
      <c r="A2483" s="190"/>
      <c r="B2483" s="191"/>
      <c r="C2483" s="191" t="s">
        <v>40</v>
      </c>
      <c r="D2483" s="194"/>
      <c r="E2483" s="13"/>
      <c r="F2483" s="13"/>
    </row>
    <row r="2484" spans="1:6">
      <c r="A2484" s="190"/>
      <c r="B2484" s="191"/>
      <c r="C2484" s="14" t="s">
        <v>41</v>
      </c>
      <c r="D2484" s="60" t="s">
        <v>42</v>
      </c>
      <c r="E2484" s="12"/>
      <c r="F2484" s="12"/>
    </row>
    <row r="2485" spans="1:6">
      <c r="A2485" s="217" t="s">
        <v>603</v>
      </c>
      <c r="B2485" s="218"/>
      <c r="C2485" s="16">
        <v>10</v>
      </c>
      <c r="D2485" s="17">
        <v>10</v>
      </c>
      <c r="E2485" s="18"/>
      <c r="F2485" s="18"/>
    </row>
    <row r="2486" spans="1:6">
      <c r="A2486" s="199" t="s">
        <v>756</v>
      </c>
      <c r="B2486" s="200"/>
      <c r="C2486" s="19">
        <v>10</v>
      </c>
      <c r="D2486" s="20">
        <v>10</v>
      </c>
      <c r="E2486" s="59"/>
      <c r="F2486" s="59"/>
    </row>
    <row r="2487" spans="1:6">
      <c r="A2487" s="199" t="s">
        <v>104</v>
      </c>
      <c r="B2487" s="200"/>
      <c r="C2487" s="19">
        <v>12</v>
      </c>
      <c r="D2487" s="20">
        <v>12</v>
      </c>
      <c r="E2487" s="59"/>
      <c r="F2487" s="59"/>
    </row>
    <row r="2488" spans="1:6">
      <c r="A2488" s="199" t="s">
        <v>103</v>
      </c>
      <c r="B2488" s="200"/>
      <c r="C2488" s="19">
        <v>75</v>
      </c>
      <c r="D2488" s="20">
        <v>75</v>
      </c>
      <c r="E2488" s="59"/>
      <c r="F2488" s="59"/>
    </row>
    <row r="2489" spans="1:6">
      <c r="A2489" s="199" t="s">
        <v>14</v>
      </c>
      <c r="B2489" s="200"/>
      <c r="C2489" s="19">
        <v>3</v>
      </c>
      <c r="D2489" s="20">
        <v>3</v>
      </c>
      <c r="E2489" s="59"/>
      <c r="F2489" s="59"/>
    </row>
    <row r="2490" spans="1:6">
      <c r="A2490" s="199" t="s">
        <v>102</v>
      </c>
      <c r="B2490" s="200"/>
      <c r="C2490" s="19">
        <v>2</v>
      </c>
      <c r="D2490" s="20">
        <v>2</v>
      </c>
      <c r="E2490" s="59"/>
      <c r="F2490" s="59"/>
    </row>
    <row r="2491" spans="1:6" ht="15.75" thickBot="1">
      <c r="A2491" s="201" t="s">
        <v>101</v>
      </c>
      <c r="B2491" s="202"/>
      <c r="C2491" s="21">
        <v>0.25</v>
      </c>
      <c r="D2491" s="22">
        <v>0.25</v>
      </c>
      <c r="E2491" s="59"/>
      <c r="F2491" s="59"/>
    </row>
    <row r="2492" spans="1:6" ht="15.75" thickBot="1">
      <c r="A2492" s="203" t="s">
        <v>47</v>
      </c>
      <c r="B2492" s="204"/>
      <c r="C2492" s="23"/>
      <c r="D2492" s="24">
        <v>100</v>
      </c>
      <c r="E2492" s="25"/>
      <c r="F2492" s="25"/>
    </row>
    <row r="2493" spans="1:6">
      <c r="A2493" s="205"/>
      <c r="B2493" s="205"/>
      <c r="C2493" s="26"/>
      <c r="D2493" s="26"/>
      <c r="E2493" s="26"/>
      <c r="F2493" s="26"/>
    </row>
    <row r="2494" spans="1:6" ht="15.75" thickBot="1">
      <c r="A2494" s="206" t="s">
        <v>48</v>
      </c>
      <c r="B2494" s="206"/>
      <c r="C2494" s="206"/>
      <c r="D2494" s="206"/>
      <c r="E2494" s="206"/>
      <c r="F2494" s="206"/>
    </row>
    <row r="2495" spans="1:6">
      <c r="A2495" s="207" t="s">
        <v>49</v>
      </c>
      <c r="B2495" s="208"/>
      <c r="C2495" s="208"/>
      <c r="D2495" s="208"/>
      <c r="E2495" s="209" t="s">
        <v>50</v>
      </c>
      <c r="F2495" s="210"/>
    </row>
    <row r="2496" spans="1:6" ht="51.75" thickBot="1">
      <c r="A2496" s="27" t="s">
        <v>51</v>
      </c>
      <c r="B2496" s="28" t="s">
        <v>52</v>
      </c>
      <c r="C2496" s="28" t="s">
        <v>53</v>
      </c>
      <c r="D2496" s="28" t="s">
        <v>54</v>
      </c>
      <c r="E2496" s="211"/>
      <c r="F2496" s="212"/>
    </row>
    <row r="2497" spans="1:6" ht="15.75" thickBot="1">
      <c r="A2497" s="29" t="s">
        <v>1045</v>
      </c>
      <c r="B2497" s="30" t="s">
        <v>1046</v>
      </c>
      <c r="C2497" s="30" t="s">
        <v>1047</v>
      </c>
      <c r="D2497" s="30" t="s">
        <v>1048</v>
      </c>
      <c r="E2497" s="213">
        <v>0.45</v>
      </c>
      <c r="F2497" s="214"/>
    </row>
    <row r="2498" spans="1:6">
      <c r="A2498" s="58"/>
      <c r="B2498" s="58"/>
      <c r="C2498" s="26"/>
      <c r="D2498" s="26"/>
      <c r="E2498" s="26"/>
      <c r="F2498" s="26"/>
    </row>
    <row r="2499" spans="1:6">
      <c r="A2499" s="205" t="s">
        <v>59</v>
      </c>
      <c r="B2499" s="205"/>
      <c r="C2499" s="205"/>
      <c r="D2499" s="205"/>
      <c r="E2499" s="205"/>
      <c r="F2499" s="205"/>
    </row>
    <row r="2500" spans="1:6" ht="116.25" customHeight="1">
      <c r="A2500" s="215" t="s">
        <v>1049</v>
      </c>
      <c r="B2500" s="215"/>
      <c r="C2500" s="215"/>
      <c r="D2500" s="215"/>
      <c r="E2500" s="215"/>
      <c r="F2500" s="215"/>
    </row>
    <row r="2501" spans="1:6">
      <c r="A2501" s="216" t="s">
        <v>61</v>
      </c>
      <c r="B2501" s="216"/>
      <c r="C2501" s="59" t="s">
        <v>94</v>
      </c>
      <c r="D2501" s="59"/>
      <c r="E2501" s="59"/>
      <c r="F2501" s="59"/>
    </row>
    <row r="2502" spans="1:6">
      <c r="A2502" s="59"/>
      <c r="B2502" s="59"/>
      <c r="C2502" s="59"/>
      <c r="D2502" s="59"/>
      <c r="E2502" s="59"/>
      <c r="F2502" s="59"/>
    </row>
    <row r="2503" spans="1:6">
      <c r="A2503" s="59"/>
      <c r="B2503" s="59"/>
      <c r="C2503" s="59"/>
      <c r="D2503" s="59"/>
      <c r="E2503" s="59"/>
      <c r="F2503" s="59"/>
    </row>
    <row r="2504" spans="1:6" s="95" customFormat="1"/>
    <row r="2505" spans="1:6" s="95" customFormat="1"/>
    <row r="2506" spans="1:6" s="95" customFormat="1"/>
    <row r="2507" spans="1:6" s="95" customFormat="1"/>
    <row r="2508" spans="1:6" s="95" customFormat="1"/>
    <row r="2509" spans="1:6" s="95" customFormat="1"/>
    <row r="2510" spans="1:6" s="95" customFormat="1"/>
    <row r="2511" spans="1:6" s="95" customFormat="1"/>
    <row r="2512" spans="1:6" s="95" customFormat="1"/>
    <row r="2513" spans="1:6" s="95" customFormat="1"/>
    <row r="2514" spans="1:6" s="95" customFormat="1"/>
    <row r="2515" spans="1:6" s="95" customFormat="1"/>
    <row r="2516" spans="1:6" s="95" customFormat="1"/>
    <row r="2517" spans="1:6" s="95" customFormat="1"/>
    <row r="2518" spans="1:6">
      <c r="A2518" s="205"/>
      <c r="B2518" s="205"/>
      <c r="C2518" s="26"/>
      <c r="D2518" s="26"/>
      <c r="E2518" s="26"/>
      <c r="F2518" s="26"/>
    </row>
    <row r="2519" spans="1:6">
      <c r="A2519" s="197" t="s">
        <v>33</v>
      </c>
      <c r="B2519" s="197"/>
      <c r="C2519" s="189" t="s">
        <v>525</v>
      </c>
      <c r="D2519" s="189"/>
      <c r="E2519" s="189"/>
      <c r="F2519" s="189"/>
    </row>
    <row r="2520" spans="1:6">
      <c r="A2520" s="198" t="s">
        <v>34</v>
      </c>
      <c r="B2520" s="198"/>
      <c r="C2520" s="189" t="s">
        <v>524</v>
      </c>
      <c r="D2520" s="189"/>
      <c r="E2520" s="189"/>
      <c r="F2520" s="189"/>
    </row>
    <row r="2521" spans="1:6">
      <c r="A2521" s="197" t="s">
        <v>35</v>
      </c>
      <c r="B2521" s="197"/>
      <c r="C2521" s="189" t="s">
        <v>525</v>
      </c>
      <c r="D2521" s="189"/>
      <c r="E2521" s="189"/>
      <c r="F2521" s="189"/>
    </row>
    <row r="2522" spans="1:6" ht="15.75" thickBot="1">
      <c r="A2522" s="188" t="s">
        <v>36</v>
      </c>
      <c r="B2522" s="188"/>
      <c r="C2522" s="189" t="s">
        <v>543</v>
      </c>
      <c r="D2522" s="189"/>
      <c r="E2522" s="189"/>
      <c r="F2522" s="189"/>
    </row>
    <row r="2523" spans="1:6">
      <c r="A2523" s="116" t="s">
        <v>38</v>
      </c>
      <c r="B2523" s="133"/>
      <c r="C2523" s="192" t="s">
        <v>39</v>
      </c>
      <c r="D2523" s="193"/>
      <c r="E2523" s="12"/>
      <c r="F2523" s="12"/>
    </row>
    <row r="2524" spans="1:6">
      <c r="A2524" s="190"/>
      <c r="B2524" s="191"/>
      <c r="C2524" s="191" t="s">
        <v>40</v>
      </c>
      <c r="D2524" s="194"/>
      <c r="E2524" s="13"/>
      <c r="F2524" s="13"/>
    </row>
    <row r="2525" spans="1:6">
      <c r="A2525" s="190"/>
      <c r="B2525" s="191"/>
      <c r="C2525" s="14" t="s">
        <v>41</v>
      </c>
      <c r="D2525" s="15" t="s">
        <v>42</v>
      </c>
      <c r="E2525" s="12"/>
      <c r="F2525" s="12"/>
    </row>
    <row r="2526" spans="1:6">
      <c r="A2526" s="217" t="s">
        <v>190</v>
      </c>
      <c r="B2526" s="218"/>
      <c r="C2526" s="16">
        <v>29.3</v>
      </c>
      <c r="D2526" s="17">
        <v>22</v>
      </c>
      <c r="E2526" s="18"/>
      <c r="F2526" s="18"/>
    </row>
    <row r="2527" spans="1:6">
      <c r="A2527" s="199" t="s">
        <v>153</v>
      </c>
      <c r="B2527" s="200"/>
      <c r="C2527" s="19">
        <v>23.8</v>
      </c>
      <c r="D2527" s="20">
        <v>19</v>
      </c>
      <c r="E2527" s="32"/>
      <c r="F2527" s="32"/>
    </row>
    <row r="2528" spans="1:6">
      <c r="A2528" s="199" t="s">
        <v>529</v>
      </c>
      <c r="B2528" s="200"/>
      <c r="C2528" s="19">
        <v>21.3</v>
      </c>
      <c r="D2528" s="20">
        <v>17</v>
      </c>
      <c r="E2528" s="32"/>
      <c r="F2528" s="32"/>
    </row>
    <row r="2529" spans="1:6">
      <c r="A2529" s="199" t="s">
        <v>527</v>
      </c>
      <c r="B2529" s="200"/>
      <c r="C2529" s="19">
        <v>20.2</v>
      </c>
      <c r="D2529" s="20">
        <v>17</v>
      </c>
      <c r="E2529" s="32"/>
      <c r="F2529" s="32"/>
    </row>
    <row r="2530" spans="1:6">
      <c r="A2530" s="199" t="s">
        <v>133</v>
      </c>
      <c r="B2530" s="200"/>
      <c r="C2530" s="19">
        <v>16.899999999999999</v>
      </c>
      <c r="D2530" s="20">
        <v>11</v>
      </c>
      <c r="E2530" s="32"/>
      <c r="F2530" s="32"/>
    </row>
    <row r="2531" spans="1:6" ht="15.75" thickBot="1">
      <c r="A2531" s="201" t="s">
        <v>544</v>
      </c>
      <c r="B2531" s="202"/>
      <c r="C2531" s="21">
        <v>0</v>
      </c>
      <c r="D2531" s="22">
        <v>15</v>
      </c>
      <c r="E2531" s="32"/>
      <c r="F2531" s="32"/>
    </row>
    <row r="2532" spans="1:6" ht="15.75" thickBot="1">
      <c r="A2532" s="203" t="s">
        <v>47</v>
      </c>
      <c r="B2532" s="204"/>
      <c r="C2532" s="23"/>
      <c r="D2532" s="24">
        <v>100</v>
      </c>
      <c r="E2532" s="25"/>
      <c r="F2532" s="25"/>
    </row>
    <row r="2533" spans="1:6">
      <c r="A2533" s="205"/>
      <c r="B2533" s="205"/>
      <c r="C2533" s="26"/>
      <c r="D2533" s="26"/>
      <c r="E2533" s="26"/>
      <c r="F2533" s="26"/>
    </row>
    <row r="2534" spans="1:6" ht="15.75" thickBot="1">
      <c r="A2534" s="206" t="s">
        <v>48</v>
      </c>
      <c r="B2534" s="206"/>
      <c r="C2534" s="206"/>
      <c r="D2534" s="206"/>
      <c r="E2534" s="206"/>
      <c r="F2534" s="206"/>
    </row>
    <row r="2535" spans="1:6">
      <c r="A2535" s="207" t="s">
        <v>49</v>
      </c>
      <c r="B2535" s="208"/>
      <c r="C2535" s="208"/>
      <c r="D2535" s="208"/>
      <c r="E2535" s="209" t="s">
        <v>50</v>
      </c>
      <c r="F2535" s="210"/>
    </row>
    <row r="2536" spans="1:6" ht="51.75" thickBot="1">
      <c r="A2536" s="27" t="s">
        <v>51</v>
      </c>
      <c r="B2536" s="28" t="s">
        <v>52</v>
      </c>
      <c r="C2536" s="28" t="s">
        <v>53</v>
      </c>
      <c r="D2536" s="28" t="s">
        <v>54</v>
      </c>
      <c r="E2536" s="211"/>
      <c r="F2536" s="212"/>
    </row>
    <row r="2537" spans="1:6" ht="15.75" thickBot="1">
      <c r="A2537" s="29" t="s">
        <v>545</v>
      </c>
      <c r="B2537" s="30" t="s">
        <v>546</v>
      </c>
      <c r="C2537" s="30" t="s">
        <v>547</v>
      </c>
      <c r="D2537" s="30" t="s">
        <v>548</v>
      </c>
      <c r="E2537" s="213">
        <v>6.21</v>
      </c>
      <c r="F2537" s="214"/>
    </row>
    <row r="2538" spans="1:6">
      <c r="A2538" s="31"/>
      <c r="B2538" s="31"/>
      <c r="C2538" s="26"/>
      <c r="D2538" s="26"/>
      <c r="E2538" s="26"/>
      <c r="F2538" s="26"/>
    </row>
    <row r="2539" spans="1:6">
      <c r="A2539" s="205" t="s">
        <v>59</v>
      </c>
      <c r="B2539" s="205"/>
      <c r="C2539" s="205"/>
      <c r="D2539" s="205"/>
      <c r="E2539" s="205"/>
      <c r="F2539" s="205"/>
    </row>
    <row r="2540" spans="1:6" ht="63.75" customHeight="1">
      <c r="A2540" s="215" t="s">
        <v>549</v>
      </c>
      <c r="B2540" s="215"/>
      <c r="C2540" s="215"/>
      <c r="D2540" s="215"/>
      <c r="E2540" s="215"/>
      <c r="F2540" s="215"/>
    </row>
    <row r="2541" spans="1:6">
      <c r="A2541" s="216" t="s">
        <v>61</v>
      </c>
      <c r="B2541" s="216"/>
      <c r="C2541" s="32" t="s">
        <v>62</v>
      </c>
      <c r="D2541" s="32"/>
      <c r="E2541" s="32"/>
      <c r="F2541" s="32"/>
    </row>
    <row r="2542" spans="1:6">
      <c r="A2542" s="32"/>
      <c r="B2542" s="32"/>
      <c r="C2542" s="32"/>
      <c r="D2542" s="32"/>
      <c r="E2542" s="32"/>
      <c r="F2542" s="32"/>
    </row>
    <row r="2543" spans="1:6" s="95" customFormat="1"/>
    <row r="2544" spans="1:6" s="95" customFormat="1"/>
    <row r="2545" s="95" customFormat="1"/>
    <row r="2546" s="95" customFormat="1"/>
    <row r="2547" s="95" customFormat="1"/>
    <row r="2548" s="95" customFormat="1"/>
    <row r="2549" s="95" customFormat="1"/>
    <row r="2550" s="95" customFormat="1"/>
    <row r="2551" s="95" customFormat="1"/>
    <row r="2552" s="95" customFormat="1"/>
    <row r="2553" s="95" customFormat="1"/>
    <row r="2554" s="95" customFormat="1"/>
    <row r="2555" s="95" customFormat="1"/>
    <row r="2556" s="95" customFormat="1"/>
    <row r="2557" s="95" customFormat="1"/>
    <row r="2558" s="95" customFormat="1"/>
    <row r="2559" s="95" customFormat="1"/>
    <row r="2560" s="95" customFormat="1"/>
    <row r="2561" spans="1:6">
      <c r="A2561" s="32"/>
      <c r="B2561" s="32"/>
      <c r="C2561" s="32"/>
      <c r="D2561" s="32"/>
      <c r="E2561" s="32"/>
      <c r="F2561" s="32"/>
    </row>
    <row r="2562" spans="1:6">
      <c r="A2562" s="32"/>
      <c r="B2562" s="32"/>
      <c r="C2562" s="32"/>
      <c r="D2562" s="32"/>
      <c r="E2562" s="32"/>
      <c r="F2562" s="32"/>
    </row>
    <row r="2563" spans="1:6">
      <c r="A2563" s="197" t="s">
        <v>33</v>
      </c>
      <c r="B2563" s="197"/>
      <c r="C2563" s="189" t="s">
        <v>107</v>
      </c>
      <c r="D2563" s="189"/>
      <c r="E2563" s="189"/>
      <c r="F2563" s="189"/>
    </row>
    <row r="2564" spans="1:6">
      <c r="A2564" s="198" t="s">
        <v>34</v>
      </c>
      <c r="B2564" s="198"/>
      <c r="C2564" s="189" t="s">
        <v>108</v>
      </c>
      <c r="D2564" s="189"/>
      <c r="E2564" s="189"/>
      <c r="F2564" s="189"/>
    </row>
    <row r="2565" spans="1:6">
      <c r="A2565" s="197" t="s">
        <v>35</v>
      </c>
      <c r="B2565" s="197"/>
      <c r="C2565" s="189" t="s">
        <v>107</v>
      </c>
      <c r="D2565" s="189"/>
      <c r="E2565" s="189"/>
      <c r="F2565" s="189"/>
    </row>
    <row r="2566" spans="1:6" ht="15.75" thickBot="1">
      <c r="A2566" s="188" t="s">
        <v>36</v>
      </c>
      <c r="B2566" s="188"/>
      <c r="C2566" s="189" t="s">
        <v>37</v>
      </c>
      <c r="D2566" s="189"/>
      <c r="E2566" s="189"/>
      <c r="F2566" s="189"/>
    </row>
    <row r="2567" spans="1:6">
      <c r="A2567" s="116" t="s">
        <v>38</v>
      </c>
      <c r="B2567" s="133"/>
      <c r="C2567" s="192" t="s">
        <v>39</v>
      </c>
      <c r="D2567" s="193"/>
      <c r="E2567" s="12"/>
      <c r="F2567" s="12"/>
    </row>
    <row r="2568" spans="1:6">
      <c r="A2568" s="190"/>
      <c r="B2568" s="191"/>
      <c r="C2568" s="191" t="s">
        <v>40</v>
      </c>
      <c r="D2568" s="194"/>
      <c r="E2568" s="13"/>
      <c r="F2568" s="13"/>
    </row>
    <row r="2569" spans="1:6">
      <c r="A2569" s="190"/>
      <c r="B2569" s="191"/>
      <c r="C2569" s="14" t="s">
        <v>41</v>
      </c>
      <c r="D2569" s="15" t="s">
        <v>42</v>
      </c>
      <c r="E2569" s="12"/>
      <c r="F2569" s="12"/>
    </row>
    <row r="2570" spans="1:6">
      <c r="A2570" s="217" t="s">
        <v>106</v>
      </c>
      <c r="B2570" s="218"/>
      <c r="C2570" s="16">
        <v>10</v>
      </c>
      <c r="D2570" s="17">
        <v>10</v>
      </c>
      <c r="E2570" s="18"/>
      <c r="F2570" s="18"/>
    </row>
    <row r="2571" spans="1:6">
      <c r="A2571" s="199" t="s">
        <v>105</v>
      </c>
      <c r="B2571" s="200"/>
      <c r="C2571" s="19">
        <v>10</v>
      </c>
      <c r="D2571" s="20">
        <v>10</v>
      </c>
    </row>
    <row r="2572" spans="1:6">
      <c r="A2572" s="199" t="s">
        <v>104</v>
      </c>
      <c r="B2572" s="200"/>
      <c r="C2572" s="19">
        <v>12</v>
      </c>
      <c r="D2572" s="20">
        <v>12</v>
      </c>
    </row>
    <row r="2573" spans="1:6">
      <c r="A2573" s="199" t="s">
        <v>103</v>
      </c>
      <c r="B2573" s="200"/>
      <c r="C2573" s="19">
        <v>75</v>
      </c>
      <c r="D2573" s="20">
        <v>75</v>
      </c>
    </row>
    <row r="2574" spans="1:6">
      <c r="A2574" s="199" t="s">
        <v>102</v>
      </c>
      <c r="B2574" s="200"/>
      <c r="C2574" s="19">
        <v>3</v>
      </c>
      <c r="D2574" s="20">
        <v>3</v>
      </c>
    </row>
    <row r="2575" spans="1:6">
      <c r="A2575" s="199" t="s">
        <v>14</v>
      </c>
      <c r="B2575" s="200"/>
      <c r="C2575" s="19">
        <v>3</v>
      </c>
      <c r="D2575" s="20">
        <v>3</v>
      </c>
    </row>
    <row r="2576" spans="1:6">
      <c r="A2576" s="199" t="s">
        <v>101</v>
      </c>
      <c r="B2576" s="200"/>
      <c r="C2576" s="19">
        <v>0.25</v>
      </c>
      <c r="D2576" s="20">
        <v>0.25</v>
      </c>
    </row>
    <row r="2577" spans="1:6" ht="15.75" thickBot="1">
      <c r="A2577" s="201" t="s">
        <v>100</v>
      </c>
      <c r="B2577" s="202"/>
      <c r="C2577" s="21">
        <v>3</v>
      </c>
      <c r="D2577" s="22">
        <v>3</v>
      </c>
    </row>
    <row r="2578" spans="1:6" ht="15.75" thickBot="1">
      <c r="A2578" s="203" t="s">
        <v>47</v>
      </c>
      <c r="B2578" s="204"/>
      <c r="C2578" s="23"/>
      <c r="D2578" s="24">
        <v>100</v>
      </c>
      <c r="E2578" s="25"/>
      <c r="F2578" s="25"/>
    </row>
    <row r="2579" spans="1:6">
      <c r="A2579" s="205"/>
      <c r="B2579" s="205"/>
      <c r="C2579" s="26"/>
      <c r="D2579" s="26"/>
      <c r="E2579" s="26"/>
      <c r="F2579" s="26"/>
    </row>
    <row r="2580" spans="1:6" ht="15.75" thickBot="1">
      <c r="A2580" s="206" t="s">
        <v>48</v>
      </c>
      <c r="B2580" s="206"/>
      <c r="C2580" s="206"/>
      <c r="D2580" s="206"/>
      <c r="E2580" s="206"/>
      <c r="F2580" s="206"/>
    </row>
    <row r="2581" spans="1:6">
      <c r="A2581" s="207" t="s">
        <v>49</v>
      </c>
      <c r="B2581" s="208"/>
      <c r="C2581" s="208"/>
      <c r="D2581" s="208"/>
      <c r="E2581" s="209" t="s">
        <v>50</v>
      </c>
      <c r="F2581" s="210"/>
    </row>
    <row r="2582" spans="1:6" ht="51.75" thickBot="1">
      <c r="A2582" s="27" t="s">
        <v>51</v>
      </c>
      <c r="B2582" s="28" t="s">
        <v>52</v>
      </c>
      <c r="C2582" s="28" t="s">
        <v>53</v>
      </c>
      <c r="D2582" s="28" t="s">
        <v>54</v>
      </c>
      <c r="E2582" s="211"/>
      <c r="F2582" s="212"/>
    </row>
    <row r="2583" spans="1:6" ht="15.75" thickBot="1">
      <c r="A2583" s="29" t="s">
        <v>99</v>
      </c>
      <c r="B2583" s="30" t="s">
        <v>98</v>
      </c>
      <c r="C2583" s="30" t="s">
        <v>97</v>
      </c>
      <c r="D2583" s="30" t="s">
        <v>96</v>
      </c>
      <c r="E2583" s="213">
        <v>0.45</v>
      </c>
      <c r="F2583" s="214"/>
    </row>
    <row r="2584" spans="1:6">
      <c r="A2584" s="31"/>
      <c r="B2584" s="31"/>
      <c r="C2584" s="26"/>
      <c r="D2584" s="26"/>
      <c r="E2584" s="26"/>
      <c r="F2584" s="26"/>
    </row>
    <row r="2585" spans="1:6">
      <c r="A2585" s="205" t="s">
        <v>59</v>
      </c>
      <c r="B2585" s="205"/>
      <c r="C2585" s="205"/>
      <c r="D2585" s="205"/>
      <c r="E2585" s="205"/>
      <c r="F2585" s="205"/>
    </row>
    <row r="2586" spans="1:6" ht="149.25" customHeight="1">
      <c r="A2586" s="215" t="s">
        <v>95</v>
      </c>
      <c r="B2586" s="215"/>
      <c r="C2586" s="215"/>
      <c r="D2586" s="215"/>
      <c r="E2586" s="215"/>
      <c r="F2586" s="215"/>
    </row>
    <row r="2587" spans="1:6">
      <c r="A2587" s="216" t="s">
        <v>61</v>
      </c>
      <c r="B2587" s="216"/>
      <c r="C2587" t="s">
        <v>94</v>
      </c>
    </row>
    <row r="2590" spans="1:6" s="95" customFormat="1"/>
    <row r="2591" spans="1:6" s="95" customFormat="1"/>
    <row r="2592" spans="1:6" s="95" customFormat="1"/>
    <row r="2593" spans="1:6" s="95" customFormat="1"/>
    <row r="2594" spans="1:6" s="95" customFormat="1"/>
    <row r="2595" spans="1:6" s="95" customFormat="1"/>
    <row r="2596" spans="1:6" s="95" customFormat="1"/>
    <row r="2597" spans="1:6" s="95" customFormat="1"/>
    <row r="2598" spans="1:6" s="95" customFormat="1"/>
    <row r="2599" spans="1:6" s="95" customFormat="1"/>
    <row r="2601" spans="1:6">
      <c r="A2601" s="197" t="s">
        <v>33</v>
      </c>
      <c r="B2601" s="197"/>
      <c r="C2601" s="189" t="s">
        <v>295</v>
      </c>
      <c r="D2601" s="189"/>
      <c r="E2601" s="189"/>
      <c r="F2601" s="189"/>
    </row>
    <row r="2602" spans="1:6">
      <c r="A2602" s="198" t="s">
        <v>34</v>
      </c>
      <c r="B2602" s="198"/>
      <c r="C2602" s="189" t="s">
        <v>294</v>
      </c>
      <c r="D2602" s="189"/>
      <c r="E2602" s="189"/>
      <c r="F2602" s="189"/>
    </row>
    <row r="2603" spans="1:6">
      <c r="A2603" s="197" t="s">
        <v>35</v>
      </c>
      <c r="B2603" s="197"/>
      <c r="C2603" s="189" t="s">
        <v>295</v>
      </c>
      <c r="D2603" s="189"/>
      <c r="E2603" s="189"/>
      <c r="F2603" s="189"/>
    </row>
    <row r="2604" spans="1:6" ht="15.75" thickBot="1">
      <c r="A2604" s="188" t="s">
        <v>36</v>
      </c>
      <c r="B2604" s="188"/>
      <c r="C2604" s="189" t="s">
        <v>37</v>
      </c>
      <c r="D2604" s="189"/>
      <c r="E2604" s="189"/>
      <c r="F2604" s="189"/>
    </row>
    <row r="2605" spans="1:6">
      <c r="A2605" s="116" t="s">
        <v>38</v>
      </c>
      <c r="B2605" s="133"/>
      <c r="C2605" s="192" t="s">
        <v>39</v>
      </c>
      <c r="D2605" s="193"/>
      <c r="E2605" s="12"/>
      <c r="F2605" s="12"/>
    </row>
    <row r="2606" spans="1:6">
      <c r="A2606" s="190"/>
      <c r="B2606" s="191"/>
      <c r="C2606" s="191" t="s">
        <v>40</v>
      </c>
      <c r="D2606" s="194"/>
      <c r="E2606" s="13"/>
      <c r="F2606" s="13"/>
    </row>
    <row r="2607" spans="1:6">
      <c r="A2607" s="190"/>
      <c r="B2607" s="191"/>
      <c r="C2607" s="14" t="s">
        <v>41</v>
      </c>
      <c r="D2607" s="15" t="s">
        <v>42</v>
      </c>
      <c r="E2607" s="12"/>
      <c r="F2607" s="12"/>
    </row>
    <row r="2608" spans="1:6">
      <c r="A2608" s="217" t="s">
        <v>299</v>
      </c>
      <c r="B2608" s="218"/>
      <c r="C2608" s="16">
        <v>50</v>
      </c>
      <c r="D2608" s="17">
        <v>50</v>
      </c>
      <c r="E2608" s="18"/>
      <c r="F2608" s="18"/>
    </row>
    <row r="2609" spans="1:6">
      <c r="A2609" s="199" t="s">
        <v>103</v>
      </c>
      <c r="B2609" s="200"/>
      <c r="C2609" s="19">
        <v>60</v>
      </c>
      <c r="D2609" s="20">
        <v>60</v>
      </c>
    </row>
    <row r="2610" spans="1:6">
      <c r="A2610" s="199" t="s">
        <v>14</v>
      </c>
      <c r="B2610" s="200"/>
      <c r="C2610" s="19">
        <v>3</v>
      </c>
      <c r="D2610" s="20">
        <v>3</v>
      </c>
    </row>
    <row r="2611" spans="1:6" ht="15.75" thickBot="1">
      <c r="A2611" s="201" t="s">
        <v>101</v>
      </c>
      <c r="B2611" s="202"/>
      <c r="C2611" s="21">
        <v>0.25</v>
      </c>
      <c r="D2611" s="22">
        <v>0.25</v>
      </c>
    </row>
    <row r="2612" spans="1:6" ht="15.75" thickBot="1">
      <c r="A2612" s="203" t="s">
        <v>47</v>
      </c>
      <c r="B2612" s="204"/>
      <c r="C2612" s="23"/>
      <c r="D2612" s="24">
        <v>100</v>
      </c>
      <c r="E2612" s="25"/>
      <c r="F2612" s="25"/>
    </row>
    <row r="2613" spans="1:6">
      <c r="A2613" s="205"/>
      <c r="B2613" s="205"/>
      <c r="C2613" s="26"/>
      <c r="D2613" s="26"/>
      <c r="E2613" s="26"/>
      <c r="F2613" s="26"/>
    </row>
    <row r="2614" spans="1:6" ht="15.75" thickBot="1">
      <c r="A2614" s="206" t="s">
        <v>48</v>
      </c>
      <c r="B2614" s="206"/>
      <c r="C2614" s="206"/>
      <c r="D2614" s="206"/>
      <c r="E2614" s="206"/>
      <c r="F2614" s="206"/>
    </row>
    <row r="2615" spans="1:6">
      <c r="A2615" s="207" t="s">
        <v>49</v>
      </c>
      <c r="B2615" s="208"/>
      <c r="C2615" s="208"/>
      <c r="D2615" s="208"/>
      <c r="E2615" s="209" t="s">
        <v>50</v>
      </c>
      <c r="F2615" s="210"/>
    </row>
    <row r="2616" spans="1:6" ht="51.75" thickBot="1">
      <c r="A2616" s="27" t="s">
        <v>51</v>
      </c>
      <c r="B2616" s="28" t="s">
        <v>52</v>
      </c>
      <c r="C2616" s="28" t="s">
        <v>53</v>
      </c>
      <c r="D2616" s="28" t="s">
        <v>54</v>
      </c>
      <c r="E2616" s="211"/>
      <c r="F2616" s="212"/>
    </row>
    <row r="2617" spans="1:6" ht="15.75" thickBot="1">
      <c r="A2617" s="29" t="s">
        <v>321</v>
      </c>
      <c r="B2617" s="30" t="s">
        <v>322</v>
      </c>
      <c r="C2617" s="30" t="s">
        <v>323</v>
      </c>
      <c r="D2617" s="30" t="s">
        <v>324</v>
      </c>
      <c r="E2617" s="213">
        <v>0.18</v>
      </c>
      <c r="F2617" s="214"/>
    </row>
    <row r="2618" spans="1:6">
      <c r="A2618" s="31"/>
      <c r="B2618" s="31"/>
      <c r="C2618" s="26"/>
      <c r="D2618" s="26"/>
      <c r="E2618" s="26"/>
      <c r="F2618" s="26"/>
    </row>
    <row r="2619" spans="1:6">
      <c r="A2619" s="205" t="s">
        <v>59</v>
      </c>
      <c r="B2619" s="205"/>
      <c r="C2619" s="205"/>
      <c r="D2619" s="205"/>
      <c r="E2619" s="205"/>
      <c r="F2619" s="205"/>
    </row>
    <row r="2620" spans="1:6" ht="84" customHeight="1">
      <c r="A2620" s="215" t="s">
        <v>325</v>
      </c>
      <c r="B2620" s="215"/>
      <c r="C2620" s="215"/>
      <c r="D2620" s="215"/>
      <c r="E2620" s="215"/>
      <c r="F2620" s="215"/>
    </row>
    <row r="2621" spans="1:6">
      <c r="A2621" s="216" t="s">
        <v>61</v>
      </c>
      <c r="B2621" s="216"/>
      <c r="C2621" t="s">
        <v>275</v>
      </c>
    </row>
    <row r="2624" spans="1:6" s="95" customFormat="1"/>
    <row r="2625" s="95" customFormat="1"/>
    <row r="2626" s="95" customFormat="1"/>
    <row r="2627" s="95" customFormat="1"/>
    <row r="2628" s="95" customFormat="1"/>
    <row r="2629" s="95" customFormat="1"/>
    <row r="2630" s="95" customFormat="1"/>
    <row r="2631" s="95" customFormat="1"/>
    <row r="2632" s="95" customFormat="1"/>
    <row r="2633" s="95" customFormat="1"/>
    <row r="2634" s="95" customFormat="1"/>
    <row r="2635" s="95" customFormat="1"/>
    <row r="2636" s="95" customFormat="1"/>
    <row r="2637" s="95" customFormat="1"/>
    <row r="2638" s="95" customFormat="1"/>
    <row r="2639" s="95" customFormat="1"/>
    <row r="2640" s="95" customFormat="1"/>
    <row r="2641" spans="1:6" s="95" customFormat="1"/>
    <row r="2642" spans="1:6" s="95" customFormat="1"/>
    <row r="2643" spans="1:6">
      <c r="A2643" s="205"/>
      <c r="B2643" s="205"/>
      <c r="C2643" s="26"/>
      <c r="D2643" s="26"/>
      <c r="E2643" s="26"/>
      <c r="F2643" s="26"/>
    </row>
    <row r="2644" spans="1:6">
      <c r="A2644" s="197" t="s">
        <v>33</v>
      </c>
      <c r="B2644" s="197"/>
      <c r="C2644" s="189" t="s">
        <v>975</v>
      </c>
      <c r="D2644" s="189"/>
      <c r="E2644" s="189"/>
      <c r="F2644" s="189"/>
    </row>
    <row r="2645" spans="1:6">
      <c r="A2645" s="198" t="s">
        <v>34</v>
      </c>
      <c r="B2645" s="198"/>
      <c r="C2645" s="189" t="s">
        <v>974</v>
      </c>
      <c r="D2645" s="189"/>
      <c r="E2645" s="189"/>
      <c r="F2645" s="189"/>
    </row>
    <row r="2646" spans="1:6">
      <c r="A2646" s="197" t="s">
        <v>35</v>
      </c>
      <c r="B2646" s="197"/>
      <c r="C2646" s="189" t="s">
        <v>975</v>
      </c>
      <c r="D2646" s="189"/>
      <c r="E2646" s="189"/>
      <c r="F2646" s="189"/>
    </row>
    <row r="2647" spans="1:6" ht="15" customHeight="1" thickBot="1">
      <c r="A2647" s="188" t="s">
        <v>36</v>
      </c>
      <c r="B2647" s="188"/>
      <c r="C2647" s="189" t="s">
        <v>37</v>
      </c>
      <c r="D2647" s="189"/>
      <c r="E2647" s="189"/>
      <c r="F2647" s="189"/>
    </row>
    <row r="2648" spans="1:6">
      <c r="A2648" s="116" t="s">
        <v>38</v>
      </c>
      <c r="B2648" s="133"/>
      <c r="C2648" s="192" t="s">
        <v>39</v>
      </c>
      <c r="D2648" s="193"/>
      <c r="E2648" s="12"/>
      <c r="F2648" s="12"/>
    </row>
    <row r="2649" spans="1:6" ht="15.75" customHeight="1">
      <c r="A2649" s="190"/>
      <c r="B2649" s="191"/>
      <c r="C2649" s="191" t="s">
        <v>40</v>
      </c>
      <c r="D2649" s="194"/>
      <c r="E2649" s="13"/>
      <c r="F2649" s="13"/>
    </row>
    <row r="2650" spans="1:6" ht="15" customHeight="1">
      <c r="A2650" s="190"/>
      <c r="B2650" s="191"/>
      <c r="C2650" s="14" t="s">
        <v>41</v>
      </c>
      <c r="D2650" s="60" t="s">
        <v>42</v>
      </c>
      <c r="E2650" s="12"/>
      <c r="F2650" s="12"/>
    </row>
    <row r="2651" spans="1:6">
      <c r="A2651" s="217" t="s">
        <v>566</v>
      </c>
      <c r="B2651" s="218"/>
      <c r="C2651" s="16">
        <v>70</v>
      </c>
      <c r="D2651" s="17">
        <v>68.599999999999994</v>
      </c>
      <c r="E2651" s="18"/>
      <c r="F2651" s="18"/>
    </row>
    <row r="2652" spans="1:6">
      <c r="A2652" s="199" t="s">
        <v>299</v>
      </c>
      <c r="B2652" s="200"/>
      <c r="C2652" s="19">
        <v>8</v>
      </c>
      <c r="D2652" s="20">
        <v>8</v>
      </c>
      <c r="E2652" s="59"/>
      <c r="F2652" s="59"/>
    </row>
    <row r="2653" spans="1:6">
      <c r="A2653" s="199" t="s">
        <v>103</v>
      </c>
      <c r="B2653" s="200"/>
      <c r="C2653" s="19">
        <v>34</v>
      </c>
      <c r="D2653" s="20">
        <v>34</v>
      </c>
      <c r="E2653" s="59"/>
      <c r="F2653" s="59"/>
    </row>
    <row r="2654" spans="1:6">
      <c r="A2654" s="199" t="s">
        <v>565</v>
      </c>
      <c r="B2654" s="200"/>
      <c r="C2654" s="19">
        <v>7</v>
      </c>
      <c r="D2654" s="20">
        <v>7</v>
      </c>
      <c r="E2654" s="59"/>
      <c r="F2654" s="59"/>
    </row>
    <row r="2655" spans="1:6">
      <c r="A2655" s="199" t="s">
        <v>102</v>
      </c>
      <c r="B2655" s="200"/>
      <c r="C2655" s="19">
        <v>2</v>
      </c>
      <c r="D2655" s="20">
        <v>2</v>
      </c>
      <c r="E2655" s="59"/>
      <c r="F2655" s="59"/>
    </row>
    <row r="2656" spans="1:6" ht="15.75" thickBot="1">
      <c r="A2656" s="201" t="s">
        <v>14</v>
      </c>
      <c r="B2656" s="202"/>
      <c r="C2656" s="21">
        <v>1.6</v>
      </c>
      <c r="D2656" s="22">
        <v>1.6</v>
      </c>
      <c r="E2656" s="59"/>
      <c r="F2656" s="59"/>
    </row>
    <row r="2657" spans="1:6" ht="15.75" thickBot="1">
      <c r="A2657" s="203" t="s">
        <v>47</v>
      </c>
      <c r="B2657" s="204"/>
      <c r="C2657" s="23"/>
      <c r="D2657" s="24">
        <v>100</v>
      </c>
      <c r="E2657" s="25"/>
      <c r="F2657" s="25"/>
    </row>
    <row r="2658" spans="1:6">
      <c r="A2658" s="205"/>
      <c r="B2658" s="205"/>
      <c r="C2658" s="26"/>
      <c r="D2658" s="26"/>
      <c r="E2658" s="26"/>
      <c r="F2658" s="26"/>
    </row>
    <row r="2659" spans="1:6" ht="15.75" thickBot="1">
      <c r="A2659" s="206" t="s">
        <v>48</v>
      </c>
      <c r="B2659" s="206"/>
      <c r="C2659" s="206"/>
      <c r="D2659" s="206"/>
      <c r="E2659" s="206"/>
      <c r="F2659" s="206"/>
    </row>
    <row r="2660" spans="1:6">
      <c r="A2660" s="207" t="s">
        <v>49</v>
      </c>
      <c r="B2660" s="208"/>
      <c r="C2660" s="208"/>
      <c r="D2660" s="208"/>
      <c r="E2660" s="209" t="s">
        <v>50</v>
      </c>
      <c r="F2660" s="210"/>
    </row>
    <row r="2661" spans="1:6" ht="51.75" thickBot="1">
      <c r="A2661" s="27" t="s">
        <v>51</v>
      </c>
      <c r="B2661" s="28" t="s">
        <v>52</v>
      </c>
      <c r="C2661" s="28" t="s">
        <v>53</v>
      </c>
      <c r="D2661" s="28" t="s">
        <v>54</v>
      </c>
      <c r="E2661" s="211"/>
      <c r="F2661" s="212"/>
    </row>
    <row r="2662" spans="1:6" ht="15.75" thickBot="1">
      <c r="A2662" s="29" t="s">
        <v>983</v>
      </c>
      <c r="B2662" s="30" t="s">
        <v>984</v>
      </c>
      <c r="C2662" s="30" t="s">
        <v>985</v>
      </c>
      <c r="D2662" s="30" t="s">
        <v>986</v>
      </c>
      <c r="E2662" s="213">
        <v>0.27</v>
      </c>
      <c r="F2662" s="214"/>
    </row>
    <row r="2663" spans="1:6" ht="15" customHeight="1">
      <c r="A2663" s="58"/>
      <c r="B2663" s="58"/>
      <c r="C2663" s="26"/>
      <c r="D2663" s="26"/>
      <c r="E2663" s="26"/>
      <c r="F2663" s="26"/>
    </row>
    <row r="2664" spans="1:6">
      <c r="A2664" s="205" t="s">
        <v>59</v>
      </c>
      <c r="B2664" s="205"/>
      <c r="C2664" s="205"/>
      <c r="D2664" s="205"/>
      <c r="E2664" s="205"/>
      <c r="F2664" s="205"/>
    </row>
    <row r="2665" spans="1:6" ht="39.75" customHeight="1">
      <c r="A2665" s="215" t="s">
        <v>987</v>
      </c>
      <c r="B2665" s="215"/>
      <c r="C2665" s="215"/>
      <c r="D2665" s="215"/>
      <c r="E2665" s="215"/>
      <c r="F2665" s="215"/>
    </row>
    <row r="2666" spans="1:6">
      <c r="A2666" s="216" t="s">
        <v>61</v>
      </c>
      <c r="B2666" s="216"/>
      <c r="C2666" s="59" t="s">
        <v>275</v>
      </c>
      <c r="D2666" s="59"/>
      <c r="E2666" s="59"/>
      <c r="F2666" s="59"/>
    </row>
    <row r="2667" spans="1:6">
      <c r="A2667" s="59"/>
      <c r="B2667" s="59"/>
      <c r="C2667" s="59"/>
      <c r="D2667" s="59"/>
      <c r="E2667" s="59"/>
      <c r="F2667" s="59"/>
    </row>
    <row r="2668" spans="1:6">
      <c r="A2668" s="59"/>
      <c r="B2668" s="59"/>
      <c r="C2668" s="59"/>
      <c r="D2668" s="59"/>
      <c r="E2668" s="59"/>
      <c r="F2668" s="59"/>
    </row>
    <row r="2669" spans="1:6" s="95" customFormat="1"/>
    <row r="2670" spans="1:6" s="95" customFormat="1"/>
    <row r="2671" spans="1:6" s="95" customFormat="1"/>
    <row r="2672" spans="1:6" s="95" customFormat="1"/>
    <row r="2673" s="95" customFormat="1"/>
    <row r="2674" s="95" customFormat="1"/>
    <row r="2675" s="95" customFormat="1"/>
    <row r="2676" s="95" customFormat="1"/>
    <row r="2677" s="95" customFormat="1"/>
    <row r="2678" s="95" customFormat="1"/>
    <row r="2679" s="95" customFormat="1"/>
    <row r="2680" s="95" customFormat="1"/>
    <row r="2681" s="95" customFormat="1"/>
    <row r="2682" s="95" customFormat="1"/>
    <row r="2683" s="95" customFormat="1"/>
    <row r="2684" s="95" customFormat="1"/>
    <row r="2685" s="95" customFormat="1"/>
    <row r="2686" s="95" customFormat="1"/>
    <row r="2687" s="95" customFormat="1"/>
    <row r="2688" s="95" customFormat="1"/>
    <row r="2689" spans="1:6">
      <c r="A2689" s="205"/>
      <c r="B2689" s="205"/>
      <c r="C2689" s="26"/>
      <c r="D2689" s="26"/>
      <c r="E2689" s="26"/>
      <c r="F2689" s="26"/>
    </row>
    <row r="2690" spans="1:6" ht="15" customHeight="1">
      <c r="A2690" s="197" t="s">
        <v>33</v>
      </c>
      <c r="B2690" s="197"/>
      <c r="C2690" s="189" t="s">
        <v>151</v>
      </c>
      <c r="D2690" s="189"/>
      <c r="E2690" s="189"/>
      <c r="F2690" s="189"/>
    </row>
    <row r="2691" spans="1:6">
      <c r="A2691" s="198" t="s">
        <v>34</v>
      </c>
      <c r="B2691" s="198"/>
      <c r="C2691" s="189" t="s">
        <v>567</v>
      </c>
      <c r="D2691" s="189"/>
      <c r="E2691" s="189"/>
      <c r="F2691" s="189"/>
    </row>
    <row r="2692" spans="1:6">
      <c r="A2692" s="197" t="s">
        <v>35</v>
      </c>
      <c r="B2692" s="197"/>
      <c r="C2692" s="189" t="s">
        <v>151</v>
      </c>
      <c r="D2692" s="189"/>
      <c r="E2692" s="189"/>
      <c r="F2692" s="189"/>
    </row>
    <row r="2693" spans="1:6" ht="15.75" thickBot="1">
      <c r="A2693" s="188" t="s">
        <v>36</v>
      </c>
      <c r="B2693" s="188"/>
      <c r="C2693" s="189" t="s">
        <v>37</v>
      </c>
      <c r="D2693" s="189"/>
      <c r="E2693" s="189"/>
      <c r="F2693" s="189"/>
    </row>
    <row r="2694" spans="1:6">
      <c r="A2694" s="116" t="s">
        <v>38</v>
      </c>
      <c r="B2694" s="133"/>
      <c r="C2694" s="192" t="s">
        <v>39</v>
      </c>
      <c r="D2694" s="193"/>
      <c r="E2694" s="12"/>
      <c r="F2694" s="12"/>
    </row>
    <row r="2695" spans="1:6" ht="15" customHeight="1">
      <c r="A2695" s="190"/>
      <c r="B2695" s="191"/>
      <c r="C2695" s="191" t="s">
        <v>40</v>
      </c>
      <c r="D2695" s="194"/>
      <c r="E2695" s="13"/>
      <c r="F2695" s="13"/>
    </row>
    <row r="2696" spans="1:6">
      <c r="A2696" s="190"/>
      <c r="B2696" s="191"/>
      <c r="C2696" s="14" t="s">
        <v>41</v>
      </c>
      <c r="D2696" s="15" t="s">
        <v>42</v>
      </c>
      <c r="E2696" s="12"/>
      <c r="F2696" s="12"/>
    </row>
    <row r="2697" spans="1:6">
      <c r="A2697" s="217" t="s">
        <v>566</v>
      </c>
      <c r="B2697" s="218"/>
      <c r="C2697" s="16">
        <v>70</v>
      </c>
      <c r="D2697" s="17">
        <v>69</v>
      </c>
      <c r="E2697" s="18"/>
      <c r="F2697" s="18"/>
    </row>
    <row r="2698" spans="1:6">
      <c r="A2698" s="199" t="s">
        <v>103</v>
      </c>
      <c r="B2698" s="200"/>
      <c r="C2698" s="19">
        <v>35</v>
      </c>
      <c r="D2698" s="20">
        <v>35</v>
      </c>
      <c r="E2698" s="32"/>
      <c r="F2698" s="32"/>
    </row>
    <row r="2699" spans="1:6">
      <c r="A2699" s="199" t="s">
        <v>565</v>
      </c>
      <c r="B2699" s="200"/>
      <c r="C2699" s="19">
        <v>7</v>
      </c>
      <c r="D2699" s="20">
        <v>7</v>
      </c>
      <c r="E2699" s="32"/>
      <c r="F2699" s="32"/>
    </row>
    <row r="2700" spans="1:6">
      <c r="A2700" s="199" t="s">
        <v>299</v>
      </c>
      <c r="B2700" s="200"/>
      <c r="C2700" s="19">
        <v>5</v>
      </c>
      <c r="D2700" s="20">
        <v>5</v>
      </c>
      <c r="E2700" s="32"/>
      <c r="F2700" s="32"/>
    </row>
    <row r="2701" spans="1:6">
      <c r="A2701" s="199" t="s">
        <v>100</v>
      </c>
      <c r="B2701" s="200"/>
      <c r="C2701" s="19">
        <v>3</v>
      </c>
      <c r="D2701" s="20">
        <v>3</v>
      </c>
      <c r="E2701" s="32"/>
      <c r="F2701" s="32"/>
    </row>
    <row r="2702" spans="1:6">
      <c r="A2702" s="199" t="s">
        <v>102</v>
      </c>
      <c r="B2702" s="200"/>
      <c r="C2702" s="19">
        <v>2</v>
      </c>
      <c r="D2702" s="20">
        <v>2</v>
      </c>
      <c r="E2702" s="32"/>
      <c r="F2702" s="32"/>
    </row>
    <row r="2703" spans="1:6">
      <c r="A2703" s="199" t="s">
        <v>14</v>
      </c>
      <c r="B2703" s="200"/>
      <c r="C2703" s="19">
        <v>2</v>
      </c>
      <c r="D2703" s="20">
        <v>2</v>
      </c>
      <c r="E2703" s="32"/>
      <c r="F2703" s="32"/>
    </row>
    <row r="2704" spans="1:6" ht="15.75" thickBot="1">
      <c r="A2704" s="201" t="s">
        <v>159</v>
      </c>
      <c r="B2704" s="202"/>
      <c r="C2704" s="21">
        <v>4.8</v>
      </c>
      <c r="D2704" s="22">
        <v>4.8</v>
      </c>
      <c r="E2704" s="32"/>
      <c r="F2704" s="32"/>
    </row>
    <row r="2705" spans="1:6" ht="15.75" thickBot="1">
      <c r="A2705" s="203" t="s">
        <v>47</v>
      </c>
      <c r="B2705" s="204"/>
      <c r="C2705" s="23"/>
      <c r="D2705" s="24">
        <v>100</v>
      </c>
      <c r="E2705" s="25"/>
      <c r="F2705" s="25"/>
    </row>
    <row r="2706" spans="1:6">
      <c r="A2706" s="205"/>
      <c r="B2706" s="205"/>
      <c r="C2706" s="26"/>
      <c r="D2706" s="26"/>
      <c r="E2706" s="26"/>
      <c r="F2706" s="26"/>
    </row>
    <row r="2707" spans="1:6" ht="15.75" thickBot="1">
      <c r="A2707" s="206" t="s">
        <v>48</v>
      </c>
      <c r="B2707" s="206"/>
      <c r="C2707" s="206"/>
      <c r="D2707" s="206"/>
      <c r="E2707" s="206"/>
      <c r="F2707" s="206"/>
    </row>
    <row r="2708" spans="1:6">
      <c r="A2708" s="207" t="s">
        <v>49</v>
      </c>
      <c r="B2708" s="208"/>
      <c r="C2708" s="208"/>
      <c r="D2708" s="208"/>
      <c r="E2708" s="209" t="s">
        <v>50</v>
      </c>
      <c r="F2708" s="210"/>
    </row>
    <row r="2709" spans="1:6" ht="51.75" thickBot="1">
      <c r="A2709" s="27" t="s">
        <v>51</v>
      </c>
      <c r="B2709" s="28" t="s">
        <v>52</v>
      </c>
      <c r="C2709" s="28" t="s">
        <v>53</v>
      </c>
      <c r="D2709" s="28" t="s">
        <v>54</v>
      </c>
      <c r="E2709" s="211"/>
      <c r="F2709" s="212"/>
    </row>
    <row r="2710" spans="1:6" ht="15.75" thickBot="1">
      <c r="A2710" s="29" t="s">
        <v>564</v>
      </c>
      <c r="B2710" s="30" t="s">
        <v>563</v>
      </c>
      <c r="C2710" s="30" t="s">
        <v>562</v>
      </c>
      <c r="D2710" s="30" t="s">
        <v>561</v>
      </c>
      <c r="E2710" s="213">
        <v>0.82</v>
      </c>
      <c r="F2710" s="214"/>
    </row>
    <row r="2711" spans="1:6">
      <c r="A2711" s="31"/>
      <c r="B2711" s="31"/>
      <c r="C2711" s="26"/>
      <c r="D2711" s="26"/>
      <c r="E2711" s="26"/>
      <c r="F2711" s="26"/>
    </row>
    <row r="2712" spans="1:6">
      <c r="A2712" s="205" t="s">
        <v>59</v>
      </c>
      <c r="B2712" s="205"/>
      <c r="C2712" s="205"/>
      <c r="D2712" s="205"/>
      <c r="E2712" s="205"/>
      <c r="F2712" s="205"/>
    </row>
    <row r="2713" spans="1:6" ht="49.5" customHeight="1">
      <c r="A2713" s="215" t="s">
        <v>560</v>
      </c>
      <c r="B2713" s="215"/>
      <c r="C2713" s="215"/>
      <c r="D2713" s="215"/>
      <c r="E2713" s="215"/>
      <c r="F2713" s="215"/>
    </row>
    <row r="2714" spans="1:6">
      <c r="A2714" s="216" t="s">
        <v>61</v>
      </c>
      <c r="B2714" s="216"/>
      <c r="C2714" s="32" t="s">
        <v>275</v>
      </c>
      <c r="D2714" s="32"/>
      <c r="E2714" s="32"/>
      <c r="F2714" s="32"/>
    </row>
    <row r="2715" spans="1:6">
      <c r="A2715" s="32"/>
      <c r="B2715" s="32"/>
      <c r="C2715" s="32"/>
      <c r="D2715" s="32"/>
      <c r="E2715" s="32"/>
      <c r="F2715" s="32"/>
    </row>
    <row r="2716" spans="1:6" s="95" customFormat="1"/>
    <row r="2717" spans="1:6" s="95" customFormat="1"/>
    <row r="2718" spans="1:6" s="95" customFormat="1"/>
    <row r="2719" spans="1:6" s="95" customFormat="1"/>
    <row r="2720" spans="1:6" s="95" customFormat="1"/>
    <row r="2721" spans="1:6" s="95" customFormat="1"/>
    <row r="2722" spans="1:6" s="95" customFormat="1"/>
    <row r="2723" spans="1:6" s="95" customFormat="1"/>
    <row r="2724" spans="1:6" s="95" customFormat="1"/>
    <row r="2725" spans="1:6" s="95" customFormat="1"/>
    <row r="2726" spans="1:6" s="95" customFormat="1"/>
    <row r="2727" spans="1:6" s="95" customFormat="1"/>
    <row r="2728" spans="1:6" s="95" customFormat="1"/>
    <row r="2729" spans="1:6" s="95" customFormat="1"/>
    <row r="2730" spans="1:6" s="95" customFormat="1"/>
    <row r="2731" spans="1:6" s="95" customFormat="1"/>
    <row r="2732" spans="1:6" s="95" customFormat="1"/>
    <row r="2733" spans="1:6">
      <c r="A2733" s="32"/>
      <c r="B2733" s="32"/>
      <c r="C2733" s="32"/>
      <c r="D2733" s="32"/>
      <c r="E2733" s="32"/>
      <c r="F2733" s="32"/>
    </row>
    <row r="2734" spans="1:6">
      <c r="A2734" s="32"/>
      <c r="B2734" s="32"/>
      <c r="C2734" s="32"/>
      <c r="D2734" s="32"/>
      <c r="E2734" s="32"/>
      <c r="F2734" s="32"/>
    </row>
    <row r="2735" spans="1:6">
      <c r="A2735" s="197" t="s">
        <v>33</v>
      </c>
      <c r="B2735" s="197"/>
      <c r="C2735" s="189" t="s">
        <v>387</v>
      </c>
      <c r="D2735" s="189"/>
      <c r="E2735" s="189"/>
      <c r="F2735" s="189"/>
    </row>
    <row r="2736" spans="1:6">
      <c r="A2736" s="198" t="s">
        <v>34</v>
      </c>
      <c r="B2736" s="198"/>
      <c r="C2736" s="189" t="s">
        <v>386</v>
      </c>
      <c r="D2736" s="189"/>
      <c r="E2736" s="189"/>
      <c r="F2736" s="189"/>
    </row>
    <row r="2737" spans="1:6">
      <c r="A2737" s="197" t="s">
        <v>35</v>
      </c>
      <c r="B2737" s="197"/>
      <c r="C2737" s="189" t="s">
        <v>387</v>
      </c>
      <c r="D2737" s="189"/>
      <c r="E2737" s="189"/>
      <c r="F2737" s="189"/>
    </row>
    <row r="2738" spans="1:6" ht="15.75" thickBot="1">
      <c r="A2738" s="188" t="s">
        <v>36</v>
      </c>
      <c r="B2738" s="188"/>
      <c r="C2738" s="189" t="s">
        <v>37</v>
      </c>
      <c r="D2738" s="189"/>
      <c r="E2738" s="189"/>
      <c r="F2738" s="189"/>
    </row>
    <row r="2739" spans="1:6">
      <c r="A2739" s="116" t="s">
        <v>38</v>
      </c>
      <c r="B2739" s="133"/>
      <c r="C2739" s="192" t="s">
        <v>39</v>
      </c>
      <c r="D2739" s="193"/>
      <c r="E2739" s="12"/>
      <c r="F2739" s="12"/>
    </row>
    <row r="2740" spans="1:6">
      <c r="A2740" s="190"/>
      <c r="B2740" s="191"/>
      <c r="C2740" s="191" t="s">
        <v>40</v>
      </c>
      <c r="D2740" s="194"/>
      <c r="E2740" s="13"/>
      <c r="F2740" s="13"/>
    </row>
    <row r="2741" spans="1:6">
      <c r="A2741" s="190"/>
      <c r="B2741" s="191"/>
      <c r="C2741" s="14" t="s">
        <v>41</v>
      </c>
      <c r="D2741" s="60" t="s">
        <v>42</v>
      </c>
      <c r="E2741" s="12"/>
      <c r="F2741" s="12"/>
    </row>
    <row r="2742" spans="1:6">
      <c r="A2742" s="217" t="s">
        <v>388</v>
      </c>
      <c r="B2742" s="218"/>
      <c r="C2742" s="16">
        <v>82.55</v>
      </c>
      <c r="D2742" s="17">
        <v>65</v>
      </c>
      <c r="E2742" s="18"/>
      <c r="F2742" s="18"/>
    </row>
    <row r="2743" spans="1:6">
      <c r="A2743" s="199" t="s">
        <v>417</v>
      </c>
      <c r="B2743" s="200"/>
      <c r="C2743" s="19">
        <v>69.3</v>
      </c>
      <c r="D2743" s="20">
        <v>65</v>
      </c>
      <c r="E2743" s="59"/>
      <c r="F2743" s="59"/>
    </row>
    <row r="2744" spans="1:6">
      <c r="A2744" s="199" t="s">
        <v>418</v>
      </c>
      <c r="B2744" s="200"/>
      <c r="C2744" s="19">
        <v>71</v>
      </c>
      <c r="D2744" s="20">
        <v>65</v>
      </c>
      <c r="E2744" s="59"/>
      <c r="F2744" s="59"/>
    </row>
    <row r="2745" spans="1:6">
      <c r="A2745" s="199" t="s">
        <v>419</v>
      </c>
      <c r="B2745" s="200"/>
      <c r="C2745" s="19">
        <v>72.5</v>
      </c>
      <c r="D2745" s="20">
        <v>65</v>
      </c>
      <c r="E2745" s="59"/>
      <c r="F2745" s="59"/>
    </row>
    <row r="2746" spans="1:6">
      <c r="A2746" s="199" t="s">
        <v>420</v>
      </c>
      <c r="B2746" s="200"/>
      <c r="C2746" s="19">
        <v>68.5</v>
      </c>
      <c r="D2746" s="20">
        <v>65</v>
      </c>
      <c r="E2746" s="59"/>
      <c r="F2746" s="59"/>
    </row>
    <row r="2747" spans="1:6">
      <c r="A2747" s="199" t="s">
        <v>421</v>
      </c>
      <c r="B2747" s="200"/>
      <c r="C2747" s="19">
        <v>69.3</v>
      </c>
      <c r="D2747" s="20">
        <v>65</v>
      </c>
      <c r="E2747" s="59"/>
      <c r="F2747" s="59"/>
    </row>
    <row r="2748" spans="1:6">
      <c r="A2748" s="199" t="s">
        <v>394</v>
      </c>
      <c r="B2748" s="200"/>
      <c r="C2748" s="19">
        <v>13</v>
      </c>
      <c r="D2748" s="20">
        <v>13</v>
      </c>
      <c r="E2748" s="59"/>
      <c r="F2748" s="59"/>
    </row>
    <row r="2749" spans="1:6">
      <c r="A2749" s="199" t="s">
        <v>103</v>
      </c>
      <c r="B2749" s="200"/>
      <c r="C2749" s="19">
        <v>20</v>
      </c>
      <c r="D2749" s="20">
        <v>20</v>
      </c>
      <c r="E2749" s="59"/>
      <c r="F2749" s="59"/>
    </row>
    <row r="2750" spans="1:6">
      <c r="A2750" s="199" t="s">
        <v>157</v>
      </c>
      <c r="B2750" s="200"/>
      <c r="C2750" s="19">
        <v>14.5</v>
      </c>
      <c r="D2750" s="20">
        <v>12</v>
      </c>
      <c r="E2750" s="59"/>
      <c r="F2750" s="59"/>
    </row>
    <row r="2751" spans="1:6">
      <c r="A2751" s="199" t="s">
        <v>161</v>
      </c>
      <c r="B2751" s="200"/>
      <c r="C2751" s="19">
        <v>8</v>
      </c>
      <c r="D2751" s="20">
        <v>8</v>
      </c>
      <c r="E2751" s="59"/>
      <c r="F2751" s="59"/>
    </row>
    <row r="2752" spans="1:6">
      <c r="A2752" s="199" t="s">
        <v>101</v>
      </c>
      <c r="B2752" s="200"/>
      <c r="C2752" s="19">
        <v>0.5</v>
      </c>
      <c r="D2752" s="20">
        <v>0.5</v>
      </c>
      <c r="E2752" s="59"/>
      <c r="F2752" s="59"/>
    </row>
    <row r="2753" spans="1:6">
      <c r="A2753" s="223" t="s">
        <v>180</v>
      </c>
      <c r="B2753" s="224"/>
      <c r="C2753" s="19">
        <v>0</v>
      </c>
      <c r="D2753" s="20">
        <v>118</v>
      </c>
      <c r="E2753" s="59"/>
      <c r="F2753" s="59"/>
    </row>
    <row r="2754" spans="1:6">
      <c r="A2754" s="199" t="s">
        <v>14</v>
      </c>
      <c r="B2754" s="200"/>
      <c r="C2754" s="19">
        <v>6</v>
      </c>
      <c r="D2754" s="20">
        <v>6</v>
      </c>
      <c r="E2754" s="59"/>
      <c r="F2754" s="59"/>
    </row>
    <row r="2755" spans="1:6" ht="15.75" thickBot="1">
      <c r="A2755" s="225" t="s">
        <v>422</v>
      </c>
      <c r="B2755" s="226"/>
      <c r="C2755" s="21">
        <v>0</v>
      </c>
      <c r="D2755" s="22">
        <v>100</v>
      </c>
      <c r="E2755" s="59"/>
      <c r="F2755" s="59"/>
    </row>
    <row r="2756" spans="1:6" ht="15.75" thickBot="1">
      <c r="A2756" s="203" t="s">
        <v>47</v>
      </c>
      <c r="B2756" s="204"/>
      <c r="C2756" s="23"/>
      <c r="D2756" s="24">
        <v>100</v>
      </c>
      <c r="E2756" s="25"/>
      <c r="F2756" s="25"/>
    </row>
    <row r="2757" spans="1:6" ht="15.75" thickBot="1">
      <c r="A2757" s="206" t="s">
        <v>48</v>
      </c>
      <c r="B2757" s="206"/>
      <c r="C2757" s="206"/>
      <c r="D2757" s="206"/>
      <c r="E2757" s="206"/>
      <c r="F2757" s="206"/>
    </row>
    <row r="2758" spans="1:6">
      <c r="A2758" s="207" t="s">
        <v>49</v>
      </c>
      <c r="B2758" s="208"/>
      <c r="C2758" s="208"/>
      <c r="D2758" s="208"/>
      <c r="E2758" s="209" t="s">
        <v>50</v>
      </c>
      <c r="F2758" s="210"/>
    </row>
    <row r="2759" spans="1:6" ht="36" customHeight="1" thickBot="1">
      <c r="A2759" s="27" t="s">
        <v>51</v>
      </c>
      <c r="B2759" s="28" t="s">
        <v>52</v>
      </c>
      <c r="C2759" s="28" t="s">
        <v>53</v>
      </c>
      <c r="D2759" s="28" t="s">
        <v>54</v>
      </c>
      <c r="E2759" s="211"/>
      <c r="F2759" s="212"/>
    </row>
    <row r="2760" spans="1:6" ht="15.75" thickBot="1">
      <c r="A2760" s="29" t="s">
        <v>423</v>
      </c>
      <c r="B2760" s="30" t="s">
        <v>424</v>
      </c>
      <c r="C2760" s="30" t="s">
        <v>425</v>
      </c>
      <c r="D2760" s="30" t="s">
        <v>426</v>
      </c>
      <c r="E2760" s="213">
        <v>0.85</v>
      </c>
      <c r="F2760" s="214"/>
    </row>
    <row r="2761" spans="1:6">
      <c r="A2761" s="205" t="s">
        <v>59</v>
      </c>
      <c r="B2761" s="205"/>
      <c r="C2761" s="205"/>
      <c r="D2761" s="205"/>
      <c r="E2761" s="205"/>
      <c r="F2761" s="205"/>
    </row>
    <row r="2762" spans="1:6" ht="303.75" customHeight="1">
      <c r="A2762" s="215" t="s">
        <v>427</v>
      </c>
      <c r="B2762" s="215"/>
      <c r="C2762" s="215"/>
      <c r="D2762" s="215"/>
      <c r="E2762" s="215"/>
      <c r="F2762" s="215"/>
    </row>
    <row r="2763" spans="1:6">
      <c r="A2763" s="216" t="s">
        <v>61</v>
      </c>
      <c r="B2763" s="216"/>
      <c r="C2763" s="59" t="s">
        <v>186</v>
      </c>
      <c r="D2763" s="59"/>
      <c r="E2763" s="59"/>
      <c r="F2763" s="59"/>
    </row>
    <row r="2764" spans="1:6">
      <c r="A2764" s="197" t="s">
        <v>33</v>
      </c>
      <c r="B2764" s="197"/>
      <c r="C2764" s="189" t="s">
        <v>866</v>
      </c>
      <c r="D2764" s="189"/>
      <c r="E2764" s="189"/>
      <c r="F2764" s="189"/>
    </row>
    <row r="2765" spans="1:6" ht="30" customHeight="1">
      <c r="A2765" s="198" t="s">
        <v>34</v>
      </c>
      <c r="B2765" s="198"/>
      <c r="C2765" s="189" t="s">
        <v>867</v>
      </c>
      <c r="D2765" s="189"/>
      <c r="E2765" s="189"/>
      <c r="F2765" s="189"/>
    </row>
    <row r="2766" spans="1:6">
      <c r="A2766" s="197" t="s">
        <v>35</v>
      </c>
      <c r="B2766" s="197"/>
      <c r="C2766" s="189" t="s">
        <v>866</v>
      </c>
      <c r="D2766" s="189"/>
      <c r="E2766" s="189"/>
      <c r="F2766" s="189"/>
    </row>
    <row r="2767" spans="1:6" ht="15.75" thickBot="1">
      <c r="A2767" s="188" t="s">
        <v>36</v>
      </c>
      <c r="B2767" s="188"/>
      <c r="C2767" s="189" t="s">
        <v>37</v>
      </c>
      <c r="D2767" s="189"/>
      <c r="E2767" s="189"/>
      <c r="F2767" s="189"/>
    </row>
    <row r="2768" spans="1:6">
      <c r="A2768" s="116" t="s">
        <v>38</v>
      </c>
      <c r="B2768" s="133"/>
      <c r="C2768" s="192" t="s">
        <v>39</v>
      </c>
      <c r="D2768" s="193"/>
      <c r="E2768" s="12"/>
      <c r="F2768" s="12"/>
    </row>
    <row r="2769" spans="1:6">
      <c r="A2769" s="190"/>
      <c r="B2769" s="191"/>
      <c r="C2769" s="191" t="s">
        <v>40</v>
      </c>
      <c r="D2769" s="194"/>
      <c r="E2769" s="13"/>
      <c r="F2769" s="13"/>
    </row>
    <row r="2770" spans="1:6">
      <c r="A2770" s="190"/>
      <c r="B2770" s="191"/>
      <c r="C2770" s="14" t="s">
        <v>41</v>
      </c>
      <c r="D2770" s="60" t="s">
        <v>42</v>
      </c>
      <c r="E2770" s="12"/>
      <c r="F2770" s="12"/>
    </row>
    <row r="2771" spans="1:6">
      <c r="A2771" s="217" t="s">
        <v>155</v>
      </c>
      <c r="B2771" s="218"/>
      <c r="C2771" s="16">
        <v>107.5</v>
      </c>
      <c r="D2771" s="17">
        <v>97.8</v>
      </c>
      <c r="E2771" s="18"/>
      <c r="F2771" s="18"/>
    </row>
    <row r="2772" spans="1:6">
      <c r="A2772" s="223" t="s">
        <v>174</v>
      </c>
      <c r="B2772" s="224"/>
      <c r="C2772" s="19">
        <v>0</v>
      </c>
      <c r="D2772" s="20">
        <v>60.6</v>
      </c>
      <c r="E2772" s="59"/>
      <c r="F2772" s="59"/>
    </row>
    <row r="2773" spans="1:6">
      <c r="A2773" s="199" t="s">
        <v>157</v>
      </c>
      <c r="B2773" s="200"/>
      <c r="C2773" s="19">
        <v>10</v>
      </c>
      <c r="D2773" s="20">
        <v>8.4</v>
      </c>
      <c r="E2773" s="59"/>
      <c r="F2773" s="59"/>
    </row>
    <row r="2774" spans="1:6">
      <c r="A2774" s="199" t="s">
        <v>153</v>
      </c>
      <c r="B2774" s="200"/>
      <c r="C2774" s="19">
        <v>25</v>
      </c>
      <c r="D2774" s="20">
        <v>20</v>
      </c>
      <c r="E2774" s="59"/>
      <c r="F2774" s="59"/>
    </row>
    <row r="2775" spans="1:6">
      <c r="A2775" s="223" t="s">
        <v>865</v>
      </c>
      <c r="B2775" s="224"/>
      <c r="C2775" s="19">
        <v>0</v>
      </c>
      <c r="D2775" s="20">
        <v>18.399999999999999</v>
      </c>
      <c r="E2775" s="59"/>
      <c r="F2775" s="59"/>
    </row>
    <row r="2776" spans="1:6">
      <c r="A2776" s="199" t="s">
        <v>159</v>
      </c>
      <c r="B2776" s="200"/>
      <c r="C2776" s="19">
        <v>10</v>
      </c>
      <c r="D2776" s="20">
        <v>10</v>
      </c>
      <c r="E2776" s="59"/>
      <c r="F2776" s="59"/>
    </row>
    <row r="2777" spans="1:6">
      <c r="A2777" s="199" t="s">
        <v>256</v>
      </c>
      <c r="B2777" s="200"/>
      <c r="C2777" s="19">
        <v>3</v>
      </c>
      <c r="D2777" s="20">
        <v>3</v>
      </c>
      <c r="E2777" s="59"/>
      <c r="F2777" s="59"/>
    </row>
    <row r="2778" spans="1:6">
      <c r="A2778" s="199" t="s">
        <v>161</v>
      </c>
      <c r="B2778" s="200"/>
      <c r="C2778" s="19">
        <v>3</v>
      </c>
      <c r="D2778" s="20">
        <v>3</v>
      </c>
      <c r="E2778" s="59"/>
      <c r="F2778" s="59"/>
    </row>
    <row r="2779" spans="1:6">
      <c r="A2779" s="199" t="s">
        <v>103</v>
      </c>
      <c r="B2779" s="200"/>
      <c r="C2779" s="19">
        <v>10</v>
      </c>
      <c r="D2779" s="20">
        <v>10</v>
      </c>
      <c r="E2779" s="59"/>
      <c r="F2779" s="59"/>
    </row>
    <row r="2780" spans="1:6">
      <c r="A2780" s="199" t="s">
        <v>104</v>
      </c>
      <c r="B2780" s="200"/>
      <c r="C2780" s="19">
        <v>10</v>
      </c>
      <c r="D2780" s="20">
        <v>10</v>
      </c>
      <c r="E2780" s="59"/>
      <c r="F2780" s="59"/>
    </row>
    <row r="2781" spans="1:6">
      <c r="A2781" s="199" t="s">
        <v>101</v>
      </c>
      <c r="B2781" s="200"/>
      <c r="C2781" s="19">
        <v>1.2</v>
      </c>
      <c r="D2781" s="20">
        <v>1.2</v>
      </c>
      <c r="E2781" s="59"/>
      <c r="F2781" s="59"/>
    </row>
    <row r="2782" spans="1:6">
      <c r="A2782" s="223" t="s">
        <v>179</v>
      </c>
      <c r="B2782" s="224"/>
      <c r="C2782" s="19">
        <v>0</v>
      </c>
      <c r="D2782" s="20">
        <v>52</v>
      </c>
      <c r="E2782" s="59"/>
      <c r="F2782" s="59"/>
    </row>
    <row r="2783" spans="1:6" ht="15.75" thickBot="1">
      <c r="A2783" s="225" t="s">
        <v>180</v>
      </c>
      <c r="B2783" s="226"/>
      <c r="C2783" s="21">
        <v>0</v>
      </c>
      <c r="D2783" s="22">
        <v>113</v>
      </c>
      <c r="E2783" s="59"/>
      <c r="F2783" s="59"/>
    </row>
    <row r="2784" spans="1:6" ht="15.75" thickBot="1">
      <c r="A2784" s="203" t="s">
        <v>47</v>
      </c>
      <c r="B2784" s="204"/>
      <c r="C2784" s="23"/>
      <c r="D2784" s="24">
        <v>100</v>
      </c>
      <c r="E2784" s="25"/>
      <c r="F2784" s="25"/>
    </row>
    <row r="2785" spans="1:6">
      <c r="A2785" s="205"/>
      <c r="B2785" s="205"/>
      <c r="C2785" s="26"/>
      <c r="D2785" s="26"/>
      <c r="E2785" s="26"/>
      <c r="F2785" s="26"/>
    </row>
    <row r="2786" spans="1:6" ht="15.75" thickBot="1">
      <c r="A2786" s="206" t="s">
        <v>48</v>
      </c>
      <c r="B2786" s="206"/>
      <c r="C2786" s="206"/>
      <c r="D2786" s="206"/>
      <c r="E2786" s="206"/>
      <c r="F2786" s="206"/>
    </row>
    <row r="2787" spans="1:6">
      <c r="A2787" s="207" t="s">
        <v>49</v>
      </c>
      <c r="B2787" s="208"/>
      <c r="C2787" s="208"/>
      <c r="D2787" s="208"/>
      <c r="E2787" s="209" t="s">
        <v>50</v>
      </c>
      <c r="F2787" s="210"/>
    </row>
    <row r="2788" spans="1:6" ht="51.75" thickBot="1">
      <c r="A2788" s="27" t="s">
        <v>51</v>
      </c>
      <c r="B2788" s="28" t="s">
        <v>52</v>
      </c>
      <c r="C2788" s="28" t="s">
        <v>53</v>
      </c>
      <c r="D2788" s="28" t="s">
        <v>54</v>
      </c>
      <c r="E2788" s="211"/>
      <c r="F2788" s="212"/>
    </row>
    <row r="2789" spans="1:6" ht="15.75" thickBot="1">
      <c r="A2789" s="29" t="s">
        <v>864</v>
      </c>
      <c r="B2789" s="30" t="s">
        <v>863</v>
      </c>
      <c r="C2789" s="30" t="s">
        <v>862</v>
      </c>
      <c r="D2789" s="30" t="s">
        <v>861</v>
      </c>
      <c r="E2789" s="213">
        <v>0.48</v>
      </c>
      <c r="F2789" s="214"/>
    </row>
    <row r="2790" spans="1:6">
      <c r="A2790" s="58"/>
      <c r="B2790" s="58"/>
      <c r="C2790" s="26"/>
      <c r="D2790" s="26"/>
      <c r="E2790" s="26"/>
      <c r="F2790" s="26"/>
    </row>
    <row r="2791" spans="1:6">
      <c r="A2791" s="205" t="s">
        <v>59</v>
      </c>
      <c r="B2791" s="205"/>
      <c r="C2791" s="205"/>
      <c r="D2791" s="205"/>
      <c r="E2791" s="205"/>
      <c r="F2791" s="205"/>
    </row>
    <row r="2792" spans="1:6" ht="90.75" customHeight="1">
      <c r="A2792" s="215" t="s">
        <v>860</v>
      </c>
      <c r="B2792" s="215"/>
      <c r="C2792" s="215"/>
      <c r="D2792" s="215"/>
      <c r="E2792" s="215"/>
      <c r="F2792" s="215"/>
    </row>
    <row r="2793" spans="1:6">
      <c r="A2793" s="216" t="s">
        <v>61</v>
      </c>
      <c r="B2793" s="216"/>
      <c r="C2793" s="59" t="s">
        <v>186</v>
      </c>
      <c r="D2793" s="59"/>
      <c r="E2793" s="59"/>
      <c r="F2793" s="59"/>
    </row>
    <row r="2794" spans="1:6">
      <c r="A2794" s="59"/>
      <c r="B2794" s="59"/>
      <c r="C2794" s="59"/>
      <c r="D2794" s="59"/>
      <c r="E2794" s="59"/>
      <c r="F2794" s="59"/>
    </row>
    <row r="2795" spans="1:6" s="95" customFormat="1"/>
    <row r="2796" spans="1:6" s="95" customFormat="1"/>
    <row r="2797" spans="1:6" s="95" customFormat="1"/>
    <row r="2798" spans="1:6" s="95" customFormat="1"/>
    <row r="2799" spans="1:6" s="95" customFormat="1"/>
    <row r="2800" spans="1:6" s="95" customFormat="1"/>
    <row r="2801" spans="1:6" s="95" customFormat="1"/>
    <row r="2802" spans="1:6" s="95" customFormat="1"/>
    <row r="2803" spans="1:6">
      <c r="A2803" s="59"/>
      <c r="B2803" s="59"/>
      <c r="C2803" s="59"/>
      <c r="D2803" s="59"/>
      <c r="E2803" s="59"/>
      <c r="F2803" s="59"/>
    </row>
    <row r="2804" spans="1:6">
      <c r="A2804" s="205"/>
      <c r="B2804" s="205"/>
      <c r="C2804" s="26"/>
      <c r="D2804" s="26"/>
      <c r="E2804" s="26"/>
      <c r="F2804" s="26"/>
    </row>
    <row r="2805" spans="1:6">
      <c r="A2805" s="197" t="s">
        <v>33</v>
      </c>
      <c r="B2805" s="197"/>
      <c r="C2805" s="189" t="s">
        <v>152</v>
      </c>
      <c r="D2805" s="189"/>
      <c r="E2805" s="189"/>
      <c r="F2805" s="189"/>
    </row>
    <row r="2806" spans="1:6" ht="32.25" customHeight="1">
      <c r="A2806" s="198" t="s">
        <v>34</v>
      </c>
      <c r="B2806" s="198"/>
      <c r="C2806" s="189" t="s">
        <v>150</v>
      </c>
      <c r="D2806" s="189"/>
      <c r="E2806" s="189"/>
      <c r="F2806" s="189"/>
    </row>
    <row r="2807" spans="1:6">
      <c r="A2807" s="197" t="s">
        <v>35</v>
      </c>
      <c r="B2807" s="197"/>
      <c r="C2807" s="189" t="s">
        <v>152</v>
      </c>
      <c r="D2807" s="189"/>
      <c r="E2807" s="189"/>
      <c r="F2807" s="189"/>
    </row>
    <row r="2808" spans="1:6" ht="15.75" thickBot="1">
      <c r="A2808" s="188" t="s">
        <v>36</v>
      </c>
      <c r="B2808" s="188"/>
      <c r="C2808" s="189" t="s">
        <v>37</v>
      </c>
      <c r="D2808" s="189"/>
      <c r="E2808" s="189"/>
      <c r="F2808" s="189"/>
    </row>
    <row r="2809" spans="1:6">
      <c r="A2809" s="116" t="s">
        <v>38</v>
      </c>
      <c r="B2809" s="133"/>
      <c r="C2809" s="192" t="s">
        <v>39</v>
      </c>
      <c r="D2809" s="193"/>
      <c r="E2809" s="12"/>
      <c r="F2809" s="12"/>
    </row>
    <row r="2810" spans="1:6">
      <c r="A2810" s="190"/>
      <c r="B2810" s="191"/>
      <c r="C2810" s="191" t="s">
        <v>40</v>
      </c>
      <c r="D2810" s="194"/>
      <c r="E2810" s="13"/>
      <c r="F2810" s="13"/>
    </row>
    <row r="2811" spans="1:6">
      <c r="A2811" s="190"/>
      <c r="B2811" s="191"/>
      <c r="C2811" s="14" t="s">
        <v>41</v>
      </c>
      <c r="D2811" s="15" t="s">
        <v>42</v>
      </c>
      <c r="E2811" s="12"/>
      <c r="F2811" s="12"/>
    </row>
    <row r="2812" spans="1:6">
      <c r="A2812" s="217" t="s">
        <v>155</v>
      </c>
      <c r="B2812" s="218"/>
      <c r="C2812" s="16">
        <v>85.7</v>
      </c>
      <c r="D2812" s="17">
        <v>78</v>
      </c>
      <c r="E2812" s="18"/>
      <c r="F2812" s="18"/>
    </row>
    <row r="2813" spans="1:6">
      <c r="A2813" s="223" t="s">
        <v>174</v>
      </c>
      <c r="B2813" s="224"/>
      <c r="C2813" s="19">
        <v>0</v>
      </c>
      <c r="D2813" s="20">
        <v>48</v>
      </c>
    </row>
    <row r="2814" spans="1:6">
      <c r="A2814" s="199" t="s">
        <v>153</v>
      </c>
      <c r="B2814" s="200"/>
      <c r="C2814" s="19">
        <v>20</v>
      </c>
      <c r="D2814" s="20">
        <v>16</v>
      </c>
    </row>
    <row r="2815" spans="1:6">
      <c r="A2815" s="199" t="s">
        <v>175</v>
      </c>
      <c r="B2815" s="200"/>
      <c r="C2815" s="19">
        <v>16</v>
      </c>
      <c r="D2815" s="20">
        <v>16</v>
      </c>
    </row>
    <row r="2816" spans="1:6">
      <c r="A2816" s="199" t="s">
        <v>157</v>
      </c>
      <c r="B2816" s="200"/>
      <c r="C2816" s="19">
        <v>8</v>
      </c>
      <c r="D2816" s="20">
        <v>6.4</v>
      </c>
    </row>
    <row r="2817" spans="1:6">
      <c r="A2817" s="199" t="s">
        <v>176</v>
      </c>
      <c r="B2817" s="200"/>
      <c r="C2817" s="19">
        <v>6.4</v>
      </c>
      <c r="D2817" s="20">
        <v>6.4</v>
      </c>
    </row>
    <row r="2818" spans="1:6">
      <c r="A2818" s="223" t="s">
        <v>177</v>
      </c>
      <c r="B2818" s="224"/>
      <c r="C2818" s="19">
        <v>0</v>
      </c>
      <c r="D2818" s="20">
        <v>0</v>
      </c>
    </row>
    <row r="2819" spans="1:6">
      <c r="A2819" s="199" t="s">
        <v>161</v>
      </c>
      <c r="B2819" s="200"/>
      <c r="C2819" s="19">
        <v>2</v>
      </c>
      <c r="D2819" s="20">
        <v>2</v>
      </c>
    </row>
    <row r="2820" spans="1:6">
      <c r="A2820" s="199" t="s">
        <v>178</v>
      </c>
      <c r="B2820" s="200"/>
      <c r="C2820" s="19">
        <v>0</v>
      </c>
      <c r="D2820" s="20">
        <v>35</v>
      </c>
    </row>
    <row r="2821" spans="1:6">
      <c r="A2821" s="199" t="s">
        <v>103</v>
      </c>
      <c r="B2821" s="200"/>
      <c r="C2821" s="19">
        <v>15</v>
      </c>
      <c r="D2821" s="20">
        <v>15</v>
      </c>
    </row>
    <row r="2822" spans="1:6">
      <c r="A2822" s="199" t="s">
        <v>159</v>
      </c>
      <c r="B2822" s="200"/>
      <c r="C2822" s="19">
        <v>3</v>
      </c>
      <c r="D2822" s="20">
        <v>3</v>
      </c>
    </row>
    <row r="2823" spans="1:6">
      <c r="A2823" s="199" t="s">
        <v>101</v>
      </c>
      <c r="B2823" s="200"/>
      <c r="C2823" s="19">
        <v>1.2</v>
      </c>
      <c r="D2823" s="20">
        <v>1.2</v>
      </c>
    </row>
    <row r="2824" spans="1:6">
      <c r="A2824" s="223" t="s">
        <v>179</v>
      </c>
      <c r="B2824" s="224"/>
      <c r="C2824" s="19">
        <v>0</v>
      </c>
      <c r="D2824" s="20">
        <v>55</v>
      </c>
    </row>
    <row r="2825" spans="1:6" ht="15.75" thickBot="1">
      <c r="A2825" s="225" t="s">
        <v>180</v>
      </c>
      <c r="B2825" s="226"/>
      <c r="C2825" s="21">
        <v>0</v>
      </c>
      <c r="D2825" s="22">
        <v>125</v>
      </c>
    </row>
    <row r="2826" spans="1:6" ht="15.75" thickBot="1">
      <c r="A2826" s="203" t="s">
        <v>47</v>
      </c>
      <c r="B2826" s="204"/>
      <c r="C2826" s="23"/>
      <c r="D2826" s="24">
        <v>100</v>
      </c>
      <c r="E2826" s="25"/>
      <c r="F2826" s="25"/>
    </row>
    <row r="2827" spans="1:6">
      <c r="A2827" s="205"/>
      <c r="B2827" s="205"/>
      <c r="C2827" s="26"/>
      <c r="D2827" s="26"/>
      <c r="E2827" s="26"/>
      <c r="F2827" s="26"/>
    </row>
    <row r="2828" spans="1:6" ht="15.75" thickBot="1">
      <c r="A2828" s="206" t="s">
        <v>48</v>
      </c>
      <c r="B2828" s="206"/>
      <c r="C2828" s="206"/>
      <c r="D2828" s="206"/>
      <c r="E2828" s="206"/>
      <c r="F2828" s="206"/>
    </row>
    <row r="2829" spans="1:6">
      <c r="A2829" s="207" t="s">
        <v>49</v>
      </c>
      <c r="B2829" s="208"/>
      <c r="C2829" s="208"/>
      <c r="D2829" s="208"/>
      <c r="E2829" s="209" t="s">
        <v>50</v>
      </c>
      <c r="F2829" s="210"/>
    </row>
    <row r="2830" spans="1:6" ht="51.75" thickBot="1">
      <c r="A2830" s="27" t="s">
        <v>51</v>
      </c>
      <c r="B2830" s="28" t="s">
        <v>52</v>
      </c>
      <c r="C2830" s="28" t="s">
        <v>53</v>
      </c>
      <c r="D2830" s="28" t="s">
        <v>54</v>
      </c>
      <c r="E2830" s="211"/>
      <c r="F2830" s="212"/>
    </row>
    <row r="2831" spans="1:6" ht="15.75" thickBot="1">
      <c r="A2831" s="29" t="s">
        <v>181</v>
      </c>
      <c r="B2831" s="30" t="s">
        <v>182</v>
      </c>
      <c r="C2831" s="30" t="s">
        <v>183</v>
      </c>
      <c r="D2831" s="30" t="s">
        <v>184</v>
      </c>
      <c r="E2831" s="213">
        <v>0.36</v>
      </c>
      <c r="F2831" s="214"/>
    </row>
    <row r="2832" spans="1:6">
      <c r="A2832" s="31"/>
      <c r="B2832" s="31"/>
      <c r="C2832" s="26"/>
      <c r="D2832" s="26"/>
      <c r="E2832" s="26"/>
      <c r="F2832" s="26"/>
    </row>
    <row r="2833" spans="1:6">
      <c r="A2833" s="205" t="s">
        <v>59</v>
      </c>
      <c r="B2833" s="205"/>
      <c r="C2833" s="205"/>
      <c r="D2833" s="205"/>
      <c r="E2833" s="205"/>
      <c r="F2833" s="205"/>
    </row>
    <row r="2834" spans="1:6" ht="135.75" customHeight="1">
      <c r="A2834" s="215" t="s">
        <v>185</v>
      </c>
      <c r="B2834" s="215"/>
      <c r="C2834" s="215"/>
      <c r="D2834" s="215"/>
      <c r="E2834" s="215"/>
      <c r="F2834" s="215"/>
    </row>
    <row r="2835" spans="1:6">
      <c r="A2835" s="216" t="s">
        <v>61</v>
      </c>
      <c r="B2835" s="216"/>
      <c r="C2835" t="s">
        <v>186</v>
      </c>
    </row>
    <row r="2837" spans="1:6" s="95" customFormat="1"/>
    <row r="2838" spans="1:6" s="95" customFormat="1"/>
    <row r="2839" spans="1:6" s="95" customFormat="1"/>
    <row r="2840" spans="1:6" s="95" customFormat="1"/>
    <row r="2841" spans="1:6" s="95" customFormat="1"/>
    <row r="2843" spans="1:6">
      <c r="A2843" s="197" t="s">
        <v>33</v>
      </c>
      <c r="B2843" s="197"/>
      <c r="C2843" s="189" t="s">
        <v>1011</v>
      </c>
      <c r="D2843" s="189"/>
      <c r="E2843" s="189"/>
      <c r="F2843" s="189"/>
    </row>
    <row r="2844" spans="1:6">
      <c r="A2844" s="198" t="s">
        <v>34</v>
      </c>
      <c r="B2844" s="198"/>
      <c r="C2844" s="189" t="s">
        <v>1010</v>
      </c>
      <c r="D2844" s="189"/>
      <c r="E2844" s="189"/>
      <c r="F2844" s="189"/>
    </row>
    <row r="2845" spans="1:6">
      <c r="A2845" s="197" t="s">
        <v>35</v>
      </c>
      <c r="B2845" s="197"/>
      <c r="C2845" s="189" t="s">
        <v>1011</v>
      </c>
      <c r="D2845" s="189"/>
      <c r="E2845" s="189"/>
      <c r="F2845" s="189"/>
    </row>
    <row r="2846" spans="1:6" ht="15.75" thickBot="1">
      <c r="A2846" s="188" t="s">
        <v>36</v>
      </c>
      <c r="B2846" s="188"/>
      <c r="C2846" s="189" t="s">
        <v>593</v>
      </c>
      <c r="D2846" s="189"/>
      <c r="E2846" s="189"/>
      <c r="F2846" s="189"/>
    </row>
    <row r="2847" spans="1:6">
      <c r="A2847" s="116" t="s">
        <v>38</v>
      </c>
      <c r="B2847" s="133"/>
      <c r="C2847" s="192" t="s">
        <v>39</v>
      </c>
      <c r="D2847" s="193"/>
      <c r="E2847" s="12"/>
      <c r="F2847" s="12"/>
    </row>
    <row r="2848" spans="1:6">
      <c r="A2848" s="190"/>
      <c r="B2848" s="191"/>
      <c r="C2848" s="191" t="s">
        <v>40</v>
      </c>
      <c r="D2848" s="194"/>
      <c r="E2848" s="13"/>
      <c r="F2848" s="13"/>
    </row>
    <row r="2849" spans="1:6">
      <c r="A2849" s="190"/>
      <c r="B2849" s="191"/>
      <c r="C2849" s="14" t="s">
        <v>41</v>
      </c>
      <c r="D2849" s="60" t="s">
        <v>42</v>
      </c>
      <c r="E2849" s="12"/>
      <c r="F2849" s="12"/>
    </row>
    <row r="2850" spans="1:6">
      <c r="A2850" s="217" t="s">
        <v>188</v>
      </c>
      <c r="B2850" s="218"/>
      <c r="C2850" s="16">
        <v>10</v>
      </c>
      <c r="D2850" s="17">
        <v>8</v>
      </c>
      <c r="E2850" s="18"/>
      <c r="F2850" s="18"/>
    </row>
    <row r="2851" spans="1:6">
      <c r="A2851" s="199" t="s">
        <v>190</v>
      </c>
      <c r="B2851" s="200"/>
      <c r="C2851" s="19">
        <v>26.7</v>
      </c>
      <c r="D2851" s="20">
        <v>20</v>
      </c>
      <c r="E2851" s="59"/>
      <c r="F2851" s="59"/>
    </row>
    <row r="2852" spans="1:6">
      <c r="A2852" s="199" t="s">
        <v>587</v>
      </c>
      <c r="B2852" s="200"/>
      <c r="C2852" s="19">
        <v>5</v>
      </c>
      <c r="D2852" s="20">
        <v>4</v>
      </c>
      <c r="E2852" s="59"/>
      <c r="F2852" s="59"/>
    </row>
    <row r="2853" spans="1:6">
      <c r="A2853" s="199" t="s">
        <v>527</v>
      </c>
      <c r="B2853" s="200"/>
      <c r="C2853" s="19">
        <v>4.8</v>
      </c>
      <c r="D2853" s="20">
        <v>4</v>
      </c>
      <c r="E2853" s="59"/>
      <c r="F2853" s="59"/>
    </row>
    <row r="2854" spans="1:6">
      <c r="A2854" s="199" t="s">
        <v>841</v>
      </c>
      <c r="B2854" s="200"/>
      <c r="C2854" s="19">
        <v>4.5999999999999996</v>
      </c>
      <c r="D2854" s="20">
        <v>3</v>
      </c>
      <c r="E2854" s="59"/>
      <c r="F2854" s="59"/>
    </row>
    <row r="2855" spans="1:6">
      <c r="A2855" s="199" t="s">
        <v>1020</v>
      </c>
      <c r="B2855" s="200"/>
      <c r="C2855" s="19">
        <v>3.3</v>
      </c>
      <c r="D2855" s="20">
        <v>3</v>
      </c>
      <c r="E2855" s="59"/>
      <c r="F2855" s="59"/>
    </row>
    <row r="2856" spans="1:6">
      <c r="A2856" s="199" t="s">
        <v>256</v>
      </c>
      <c r="B2856" s="200"/>
      <c r="C2856" s="19">
        <v>2</v>
      </c>
      <c r="D2856" s="20">
        <v>2</v>
      </c>
      <c r="E2856" s="59"/>
      <c r="F2856" s="59"/>
    </row>
    <row r="2857" spans="1:6">
      <c r="A2857" s="199" t="s">
        <v>1021</v>
      </c>
      <c r="B2857" s="200"/>
      <c r="C2857" s="19">
        <v>0</v>
      </c>
      <c r="D2857" s="20">
        <v>75</v>
      </c>
      <c r="E2857" s="59"/>
      <c r="F2857" s="59"/>
    </row>
    <row r="2858" spans="1:6">
      <c r="A2858" s="199" t="s">
        <v>1022</v>
      </c>
      <c r="B2858" s="200"/>
      <c r="C2858" s="19">
        <v>75</v>
      </c>
      <c r="D2858" s="20">
        <v>75</v>
      </c>
      <c r="E2858" s="59"/>
      <c r="F2858" s="59"/>
    </row>
    <row r="2859" spans="1:6">
      <c r="A2859" s="199" t="s">
        <v>1023</v>
      </c>
      <c r="B2859" s="200"/>
      <c r="C2859" s="19">
        <v>75</v>
      </c>
      <c r="D2859" s="20">
        <v>75</v>
      </c>
      <c r="E2859" s="59"/>
      <c r="F2859" s="59"/>
    </row>
    <row r="2860" spans="1:6">
      <c r="A2860" s="199" t="s">
        <v>628</v>
      </c>
      <c r="B2860" s="200"/>
      <c r="C2860" s="19">
        <v>75</v>
      </c>
      <c r="D2860" s="20">
        <v>75</v>
      </c>
      <c r="E2860" s="59"/>
      <c r="F2860" s="59"/>
    </row>
    <row r="2861" spans="1:6" ht="15.75" thickBot="1">
      <c r="A2861" s="201" t="s">
        <v>534</v>
      </c>
      <c r="B2861" s="202"/>
      <c r="C2861" s="21">
        <v>0.6</v>
      </c>
      <c r="D2861" s="22">
        <v>0.6</v>
      </c>
      <c r="E2861" s="59"/>
      <c r="F2861" s="59"/>
    </row>
    <row r="2862" spans="1:6" ht="15.75" thickBot="1">
      <c r="A2862" s="203" t="s">
        <v>47</v>
      </c>
      <c r="B2862" s="204"/>
      <c r="C2862" s="23"/>
      <c r="D2862" s="24">
        <v>100</v>
      </c>
      <c r="E2862" s="25"/>
      <c r="F2862" s="25"/>
    </row>
    <row r="2863" spans="1:6">
      <c r="A2863" s="205"/>
      <c r="B2863" s="205"/>
      <c r="C2863" s="26"/>
      <c r="D2863" s="26"/>
      <c r="E2863" s="26"/>
      <c r="F2863" s="26"/>
    </row>
    <row r="2864" spans="1:6" ht="15.75" thickBot="1">
      <c r="A2864" s="206" t="s">
        <v>48</v>
      </c>
      <c r="B2864" s="206"/>
      <c r="C2864" s="206"/>
      <c r="D2864" s="206"/>
      <c r="E2864" s="206"/>
      <c r="F2864" s="206"/>
    </row>
    <row r="2865" spans="1:6">
      <c r="A2865" s="207" t="s">
        <v>49</v>
      </c>
      <c r="B2865" s="208"/>
      <c r="C2865" s="208"/>
      <c r="D2865" s="208"/>
      <c r="E2865" s="209" t="s">
        <v>50</v>
      </c>
      <c r="F2865" s="210"/>
    </row>
    <row r="2866" spans="1:6" ht="51.75" thickBot="1">
      <c r="A2866" s="27" t="s">
        <v>51</v>
      </c>
      <c r="B2866" s="28" t="s">
        <v>52</v>
      </c>
      <c r="C2866" s="28" t="s">
        <v>53</v>
      </c>
      <c r="D2866" s="28" t="s">
        <v>54</v>
      </c>
      <c r="E2866" s="211"/>
      <c r="F2866" s="212"/>
    </row>
    <row r="2867" spans="1:6" ht="15.75" thickBot="1">
      <c r="A2867" s="29" t="s">
        <v>1024</v>
      </c>
      <c r="B2867" s="30" t="s">
        <v>1025</v>
      </c>
      <c r="C2867" s="30" t="s">
        <v>1026</v>
      </c>
      <c r="D2867" s="30" t="s">
        <v>1027</v>
      </c>
      <c r="E2867" s="213">
        <v>4.1500000000000004</v>
      </c>
      <c r="F2867" s="214"/>
    </row>
    <row r="2868" spans="1:6">
      <c r="A2868" s="58"/>
      <c r="B2868" s="58"/>
      <c r="C2868" s="26"/>
      <c r="D2868" s="26"/>
      <c r="E2868" s="26"/>
      <c r="F2868" s="26"/>
    </row>
    <row r="2869" spans="1:6">
      <c r="A2869" s="205" t="s">
        <v>59</v>
      </c>
      <c r="B2869" s="205"/>
      <c r="C2869" s="205"/>
      <c r="D2869" s="205"/>
      <c r="E2869" s="205"/>
      <c r="F2869" s="205"/>
    </row>
    <row r="2870" spans="1:6" ht="50.25" customHeight="1">
      <c r="A2870" s="215" t="s">
        <v>1028</v>
      </c>
      <c r="B2870" s="215"/>
      <c r="C2870" s="215"/>
      <c r="D2870" s="215"/>
      <c r="E2870" s="215"/>
      <c r="F2870" s="215"/>
    </row>
    <row r="2871" spans="1:6">
      <c r="A2871" s="216" t="s">
        <v>61</v>
      </c>
      <c r="B2871" s="216"/>
      <c r="C2871" s="59" t="s">
        <v>94</v>
      </c>
      <c r="D2871" s="59"/>
      <c r="E2871" s="59"/>
      <c r="F2871" s="59"/>
    </row>
    <row r="2872" spans="1:6">
      <c r="A2872" s="59"/>
      <c r="B2872" s="59"/>
      <c r="C2872" s="59"/>
      <c r="D2872" s="59"/>
      <c r="E2872" s="59"/>
      <c r="F2872" s="59"/>
    </row>
    <row r="2873" spans="1:6">
      <c r="A2873" s="59"/>
      <c r="B2873" s="59"/>
      <c r="C2873" s="59"/>
      <c r="D2873" s="59"/>
      <c r="E2873" s="59"/>
      <c r="F2873" s="59"/>
    </row>
    <row r="2874" spans="1:6">
      <c r="A2874" s="59"/>
      <c r="B2874" s="59"/>
      <c r="C2874" s="59"/>
      <c r="D2874" s="59"/>
      <c r="E2874" s="59"/>
      <c r="F2874" s="59"/>
    </row>
  </sheetData>
  <mergeCells count="1862">
    <mergeCell ref="C2139:F2139"/>
    <mergeCell ref="A2062:B2062"/>
    <mergeCell ref="A2063:B2063"/>
    <mergeCell ref="A2064:F2064"/>
    <mergeCell ref="A236:B236"/>
    <mergeCell ref="C236:F236"/>
    <mergeCell ref="A237:B237"/>
    <mergeCell ref="C237:F237"/>
    <mergeCell ref="A238:B238"/>
    <mergeCell ref="C238:F238"/>
    <mergeCell ref="A244:B244"/>
    <mergeCell ref="A245:B245"/>
    <mergeCell ref="A246:B246"/>
    <mergeCell ref="A247:B247"/>
    <mergeCell ref="A248:B248"/>
    <mergeCell ref="A249:F249"/>
    <mergeCell ref="A239:B239"/>
    <mergeCell ref="C239:F239"/>
    <mergeCell ref="A240:B242"/>
    <mergeCell ref="C240:D240"/>
    <mergeCell ref="C241:D241"/>
    <mergeCell ref="A243:B243"/>
    <mergeCell ref="A250:D250"/>
    <mergeCell ref="E250:F251"/>
    <mergeCell ref="E252:F252"/>
    <mergeCell ref="A254:F254"/>
    <mergeCell ref="A255:F255"/>
    <mergeCell ref="A256:B256"/>
    <mergeCell ref="A2231:B2231"/>
    <mergeCell ref="A2232:B2232"/>
    <mergeCell ref="A2233:B2233"/>
    <mergeCell ref="A2234:B2234"/>
    <mergeCell ref="A2235:B2235"/>
    <mergeCell ref="A2236:B2236"/>
    <mergeCell ref="A2237:B2237"/>
    <mergeCell ref="A2238:B2238"/>
    <mergeCell ref="A2239:B2239"/>
    <mergeCell ref="A2223:B2223"/>
    <mergeCell ref="C1934:F1934"/>
    <mergeCell ref="A1935:B1935"/>
    <mergeCell ref="C1935:F1935"/>
    <mergeCell ref="A1936:B1936"/>
    <mergeCell ref="C1936:F1936"/>
    <mergeCell ref="A1937:B1939"/>
    <mergeCell ref="C2223:F2223"/>
    <mergeCell ref="A2224:B2226"/>
    <mergeCell ref="C2224:D2224"/>
    <mergeCell ref="C2225:D2225"/>
    <mergeCell ref="A2227:B2227"/>
    <mergeCell ref="A2228:B2228"/>
    <mergeCell ref="A2229:B2229"/>
    <mergeCell ref="A2230:B2230"/>
    <mergeCell ref="C2138:F2138"/>
    <mergeCell ref="A2139:B2139"/>
    <mergeCell ref="C1937:D1937"/>
    <mergeCell ref="C1938:D1938"/>
    <mergeCell ref="A1959:F1959"/>
    <mergeCell ref="A1960:B1960"/>
    <mergeCell ref="A1976:B1976"/>
    <mergeCell ref="A2220:B2220"/>
    <mergeCell ref="C2220:F2220"/>
    <mergeCell ref="A2221:B2221"/>
    <mergeCell ref="C2221:F2221"/>
    <mergeCell ref="A2222:B2222"/>
    <mergeCell ref="C2222:F2222"/>
    <mergeCell ref="A1949:B1949"/>
    <mergeCell ref="A1950:B1950"/>
    <mergeCell ref="A1951:B1951"/>
    <mergeCell ref="A1952:B1952"/>
    <mergeCell ref="A1953:F1953"/>
    <mergeCell ref="A1954:D1954"/>
    <mergeCell ref="E1954:F1955"/>
    <mergeCell ref="E1956:F1956"/>
    <mergeCell ref="A1958:F1958"/>
    <mergeCell ref="A2143:B2143"/>
    <mergeCell ref="A2144:B2144"/>
    <mergeCell ref="A2145:B2145"/>
    <mergeCell ref="A2137:B2137"/>
    <mergeCell ref="C2137:F2137"/>
    <mergeCell ref="A2138:B2138"/>
    <mergeCell ref="A2047:B2047"/>
    <mergeCell ref="A2069:F2069"/>
    <mergeCell ref="A2070:F2070"/>
    <mergeCell ref="A2071:B2071"/>
    <mergeCell ref="A2065:D2065"/>
    <mergeCell ref="E2065:F2066"/>
    <mergeCell ref="A1933:B1933"/>
    <mergeCell ref="C1933:F1933"/>
    <mergeCell ref="C372:D372"/>
    <mergeCell ref="C373:D373"/>
    <mergeCell ref="A375:B375"/>
    <mergeCell ref="A376:B376"/>
    <mergeCell ref="A377:B377"/>
    <mergeCell ref="A378:B378"/>
    <mergeCell ref="A379:B379"/>
    <mergeCell ref="A380:B380"/>
    <mergeCell ref="A381:B381"/>
    <mergeCell ref="A1601:F1601"/>
    <mergeCell ref="A1602:D1602"/>
    <mergeCell ref="E1602:F1603"/>
    <mergeCell ref="E1604:F1604"/>
    <mergeCell ref="A1606:F1606"/>
    <mergeCell ref="A1607:F1607"/>
    <mergeCell ref="A1608:B1608"/>
    <mergeCell ref="A1628:B1628"/>
    <mergeCell ref="A1593:B1593"/>
    <mergeCell ref="A1594:B1594"/>
    <mergeCell ref="A1595:B1595"/>
    <mergeCell ref="A1596:B1596"/>
    <mergeCell ref="A1597:B1597"/>
    <mergeCell ref="A1378:B1378"/>
    <mergeCell ref="A382:F382"/>
    <mergeCell ref="A383:D383"/>
    <mergeCell ref="E383:F384"/>
    <mergeCell ref="E385:F385"/>
    <mergeCell ref="A387:F387"/>
    <mergeCell ref="A388:F388"/>
    <mergeCell ref="A389:B389"/>
    <mergeCell ref="A116:B116"/>
    <mergeCell ref="A117:F117"/>
    <mergeCell ref="A118:D118"/>
    <mergeCell ref="E118:F119"/>
    <mergeCell ref="E120:F120"/>
    <mergeCell ref="A122:F122"/>
    <mergeCell ref="A123:F123"/>
    <mergeCell ref="A124:B124"/>
    <mergeCell ref="A141:B141"/>
    <mergeCell ref="A107:B107"/>
    <mergeCell ref="A108:B108"/>
    <mergeCell ref="A109:B109"/>
    <mergeCell ref="A110:B110"/>
    <mergeCell ref="A111:B111"/>
    <mergeCell ref="A112:B112"/>
    <mergeCell ref="A113:B113"/>
    <mergeCell ref="A114:B114"/>
    <mergeCell ref="A115:B115"/>
    <mergeCell ref="A412:B412"/>
    <mergeCell ref="A2279:B2279"/>
    <mergeCell ref="A95:B95"/>
    <mergeCell ref="C95:F95"/>
    <mergeCell ref="A96:B96"/>
    <mergeCell ref="C96:F96"/>
    <mergeCell ref="A97:B97"/>
    <mergeCell ref="C97:F97"/>
    <mergeCell ref="A98:B98"/>
    <mergeCell ref="C98:F98"/>
    <mergeCell ref="A99:B101"/>
    <mergeCell ref="C99:D99"/>
    <mergeCell ref="C100:D100"/>
    <mergeCell ref="A102:B102"/>
    <mergeCell ref="A103:B103"/>
    <mergeCell ref="A104:B104"/>
    <mergeCell ref="A105:B105"/>
    <mergeCell ref="A106:B106"/>
    <mergeCell ref="A1592:B1592"/>
    <mergeCell ref="A1588:B1588"/>
    <mergeCell ref="C1588:F1588"/>
    <mergeCell ref="A1589:B1591"/>
    <mergeCell ref="C1589:D1589"/>
    <mergeCell ref="C1590:D1590"/>
    <mergeCell ref="A1387:B1387"/>
    <mergeCell ref="A1388:B1388"/>
    <mergeCell ref="A1389:B1389"/>
    <mergeCell ref="A1390:B1390"/>
    <mergeCell ref="A1391:B1391"/>
    <mergeCell ref="A1392:F1392"/>
    <mergeCell ref="A1393:D1393"/>
    <mergeCell ref="E1393:F1394"/>
    <mergeCell ref="A2284:D2284"/>
    <mergeCell ref="E2284:F2285"/>
    <mergeCell ref="E2286:F2286"/>
    <mergeCell ref="A2288:F2288"/>
    <mergeCell ref="A2289:F2289"/>
    <mergeCell ref="A2290:B2290"/>
    <mergeCell ref="A2308:B2308"/>
    <mergeCell ref="A1977:B1977"/>
    <mergeCell ref="C1977:F1977"/>
    <mergeCell ref="A1978:B1978"/>
    <mergeCell ref="C1978:F1978"/>
    <mergeCell ref="A1979:B1979"/>
    <mergeCell ref="C1979:F1979"/>
    <mergeCell ref="A1980:B1980"/>
    <mergeCell ref="C1980:F1980"/>
    <mergeCell ref="A1981:B1983"/>
    <mergeCell ref="C1981:D1981"/>
    <mergeCell ref="C1982:D1982"/>
    <mergeCell ref="A1984:B1984"/>
    <mergeCell ref="A1985:B1985"/>
    <mergeCell ref="A1986:B1986"/>
    <mergeCell ref="A1987:F1987"/>
    <mergeCell ref="A2056:B2056"/>
    <mergeCell ref="A2057:B2057"/>
    <mergeCell ref="A2240:B2240"/>
    <mergeCell ref="A2241:F2241"/>
    <mergeCell ref="A2242:D2242"/>
    <mergeCell ref="E2242:F2243"/>
    <mergeCell ref="E2244:F2244"/>
    <mergeCell ref="A2246:F2246"/>
    <mergeCell ref="A2247:F2247"/>
    <mergeCell ref="A2248:B2248"/>
    <mergeCell ref="A1988:D1988"/>
    <mergeCell ref="C1371:F1371"/>
    <mergeCell ref="A1372:B1372"/>
    <mergeCell ref="C1372:F1372"/>
    <mergeCell ref="A1373:B1373"/>
    <mergeCell ref="C1373:F1373"/>
    <mergeCell ref="A1374:B1374"/>
    <mergeCell ref="C1374:F1374"/>
    <mergeCell ref="A1375:B1377"/>
    <mergeCell ref="C1375:D1375"/>
    <mergeCell ref="C1376:D1376"/>
    <mergeCell ref="A2280:B2280"/>
    <mergeCell ref="A2281:B2281"/>
    <mergeCell ref="A2282:B2282"/>
    <mergeCell ref="A2283:F2283"/>
    <mergeCell ref="A2267:B2267"/>
    <mergeCell ref="C2267:F2267"/>
    <mergeCell ref="A2268:B2270"/>
    <mergeCell ref="C2268:D2268"/>
    <mergeCell ref="C2269:D2269"/>
    <mergeCell ref="A2271:B2271"/>
    <mergeCell ref="A2272:B2272"/>
    <mergeCell ref="A2273:B2273"/>
    <mergeCell ref="A2274:B2274"/>
    <mergeCell ref="A1397:F1397"/>
    <mergeCell ref="A1398:F1398"/>
    <mergeCell ref="A1399:B1399"/>
    <mergeCell ref="A2264:B2264"/>
    <mergeCell ref="C2264:F2264"/>
    <mergeCell ref="A2265:B2265"/>
    <mergeCell ref="C2265:F2265"/>
    <mergeCell ref="A2266:B2266"/>
    <mergeCell ref="C2266:F2266"/>
    <mergeCell ref="A2690:B2690"/>
    <mergeCell ref="C2690:F2690"/>
    <mergeCell ref="A2691:B2691"/>
    <mergeCell ref="C2691:F2691"/>
    <mergeCell ref="A2692:B2692"/>
    <mergeCell ref="C2692:F2692"/>
    <mergeCell ref="A1804:B1804"/>
    <mergeCell ref="C1804:F1804"/>
    <mergeCell ref="A1805:B1805"/>
    <mergeCell ref="C1805:F1805"/>
    <mergeCell ref="A1806:B1806"/>
    <mergeCell ref="C1806:F1806"/>
    <mergeCell ref="A1807:B1807"/>
    <mergeCell ref="C1807:F1807"/>
    <mergeCell ref="A1808:B1810"/>
    <mergeCell ref="C1808:D1808"/>
    <mergeCell ref="C1809:D1809"/>
    <mergeCell ref="A1811:B1811"/>
    <mergeCell ref="A1812:B1812"/>
    <mergeCell ref="A1813:B1813"/>
    <mergeCell ref="A1814:B1814"/>
    <mergeCell ref="A1815:B1815"/>
    <mergeCell ref="A1816:B1816"/>
    <mergeCell ref="E1990:F1990"/>
    <mergeCell ref="A1992:F1992"/>
    <mergeCell ref="A1993:F1993"/>
    <mergeCell ref="A1994:B1994"/>
    <mergeCell ref="E1988:F1989"/>
    <mergeCell ref="A2275:B2275"/>
    <mergeCell ref="A2276:B2276"/>
    <mergeCell ref="A2277:B2277"/>
    <mergeCell ref="A2278:B2278"/>
    <mergeCell ref="A2540:F2540"/>
    <mergeCell ref="A2541:B2541"/>
    <mergeCell ref="C2521:F2521"/>
    <mergeCell ref="A1818:B1818"/>
    <mergeCell ref="A1819:B1819"/>
    <mergeCell ref="A1820:F1820"/>
    <mergeCell ref="A1821:D1821"/>
    <mergeCell ref="E1821:F1822"/>
    <mergeCell ref="E1823:F1823"/>
    <mergeCell ref="C1763:F1763"/>
    <mergeCell ref="A1764:B1764"/>
    <mergeCell ref="C1764:F1764"/>
    <mergeCell ref="A1765:B1767"/>
    <mergeCell ref="C1765:D1765"/>
    <mergeCell ref="C1766:D1766"/>
    <mergeCell ref="A1768:B1768"/>
    <mergeCell ref="A1769:B1769"/>
    <mergeCell ref="A1770:B1770"/>
    <mergeCell ref="A1780:F1780"/>
    <mergeCell ref="A1781:D1781"/>
    <mergeCell ref="E1781:F1782"/>
    <mergeCell ref="E1783:F1783"/>
    <mergeCell ref="A1785:F1785"/>
    <mergeCell ref="A1786:F1786"/>
    <mergeCell ref="A1787:B1787"/>
    <mergeCell ref="A1802:B1802"/>
    <mergeCell ref="A1803:B1803"/>
    <mergeCell ref="C1803:F1803"/>
    <mergeCell ref="A1771:B1771"/>
    <mergeCell ref="A1772:B1772"/>
    <mergeCell ref="A1773:B1773"/>
    <mergeCell ref="A1774:B1774"/>
    <mergeCell ref="A2698:B2698"/>
    <mergeCell ref="A2699:B2699"/>
    <mergeCell ref="A2700:B2700"/>
    <mergeCell ref="A2701:B2701"/>
    <mergeCell ref="A2702:B2702"/>
    <mergeCell ref="A2703:B2703"/>
    <mergeCell ref="A2693:B2693"/>
    <mergeCell ref="C2693:F2693"/>
    <mergeCell ref="A2694:B2696"/>
    <mergeCell ref="C2694:D2694"/>
    <mergeCell ref="C2695:D2695"/>
    <mergeCell ref="A2697:B2697"/>
    <mergeCell ref="E2710:F2710"/>
    <mergeCell ref="A2712:F2712"/>
    <mergeCell ref="A2713:F2713"/>
    <mergeCell ref="A2714:B2714"/>
    <mergeCell ref="A2704:B2704"/>
    <mergeCell ref="A2705:B2705"/>
    <mergeCell ref="A2706:B2706"/>
    <mergeCell ref="A2707:F2707"/>
    <mergeCell ref="A2708:D2708"/>
    <mergeCell ref="E2708:F2709"/>
    <mergeCell ref="A2452:F2452"/>
    <mergeCell ref="A2453:D2453"/>
    <mergeCell ref="E2453:F2454"/>
    <mergeCell ref="E2455:F2455"/>
    <mergeCell ref="A2436:B2436"/>
    <mergeCell ref="C2436:F2436"/>
    <mergeCell ref="A2437:B2437"/>
    <mergeCell ref="C2437:F2437"/>
    <mergeCell ref="A2438:B2438"/>
    <mergeCell ref="A589:B589"/>
    <mergeCell ref="C589:F589"/>
    <mergeCell ref="A590:B590"/>
    <mergeCell ref="C590:F590"/>
    <mergeCell ref="A591:B591"/>
    <mergeCell ref="C591:F591"/>
    <mergeCell ref="A592:B592"/>
    <mergeCell ref="C592:F592"/>
    <mergeCell ref="A593:B595"/>
    <mergeCell ref="C593:D593"/>
    <mergeCell ref="C594:D594"/>
    <mergeCell ref="A596:B596"/>
    <mergeCell ref="A597:B597"/>
    <mergeCell ref="A598:B598"/>
    <mergeCell ref="A599:B599"/>
    <mergeCell ref="A600:B600"/>
    <mergeCell ref="A601:F601"/>
    <mergeCell ref="E602:F603"/>
    <mergeCell ref="E604:F604"/>
    <mergeCell ref="A606:F606"/>
    <mergeCell ref="A607:F607"/>
    <mergeCell ref="A2530:B2530"/>
    <mergeCell ref="A2531:B2531"/>
    <mergeCell ref="A2532:B2532"/>
    <mergeCell ref="A2533:B2533"/>
    <mergeCell ref="A2534:F2534"/>
    <mergeCell ref="A2535:D2535"/>
    <mergeCell ref="E2535:F2536"/>
    <mergeCell ref="E2537:F2537"/>
    <mergeCell ref="A2539:F2539"/>
    <mergeCell ref="A2522:B2522"/>
    <mergeCell ref="C2522:F2522"/>
    <mergeCell ref="A2523:B2525"/>
    <mergeCell ref="C2523:D2523"/>
    <mergeCell ref="C2524:D2524"/>
    <mergeCell ref="A2526:B2526"/>
    <mergeCell ref="A2527:B2527"/>
    <mergeCell ref="A2528:B2528"/>
    <mergeCell ref="A2529:B2529"/>
    <mergeCell ref="A1413:B1413"/>
    <mergeCell ref="C1413:F1413"/>
    <mergeCell ref="A1414:B1414"/>
    <mergeCell ref="C1414:F1414"/>
    <mergeCell ref="A2519:B2519"/>
    <mergeCell ref="C2519:F2519"/>
    <mergeCell ref="A2520:B2520"/>
    <mergeCell ref="C2520:F2520"/>
    <mergeCell ref="A2521:B2521"/>
    <mergeCell ref="A1817:B1817"/>
    <mergeCell ref="A155:B155"/>
    <mergeCell ref="A156:F156"/>
    <mergeCell ref="A157:D157"/>
    <mergeCell ref="E157:F158"/>
    <mergeCell ref="C811:F811"/>
    <mergeCell ref="A812:B812"/>
    <mergeCell ref="C812:F812"/>
    <mergeCell ref="A813:B813"/>
    <mergeCell ref="C813:F813"/>
    <mergeCell ref="C1126:F1126"/>
    <mergeCell ref="A1000:B1000"/>
    <mergeCell ref="A1001:B1001"/>
    <mergeCell ref="A1825:F1825"/>
    <mergeCell ref="A1826:F1826"/>
    <mergeCell ref="A1827:B1827"/>
    <mergeCell ref="A1761:B1761"/>
    <mergeCell ref="C1761:F1761"/>
    <mergeCell ref="A1762:B1762"/>
    <mergeCell ref="C1762:F1762"/>
    <mergeCell ref="A1763:B1763"/>
    <mergeCell ref="E159:F159"/>
    <mergeCell ref="A161:F161"/>
    <mergeCell ref="A162:F162"/>
    <mergeCell ref="A163:B163"/>
    <mergeCell ref="A188:B188"/>
    <mergeCell ref="E1427:F1427"/>
    <mergeCell ref="A1429:F1429"/>
    <mergeCell ref="A1430:F1430"/>
    <mergeCell ref="A1431:B1431"/>
    <mergeCell ref="A1420:B1420"/>
    <mergeCell ref="A1421:B1421"/>
    <mergeCell ref="A602:D602"/>
    <mergeCell ref="A142:B142"/>
    <mergeCell ref="C142:F142"/>
    <mergeCell ref="A143:B143"/>
    <mergeCell ref="C143:F143"/>
    <mergeCell ref="A144:B144"/>
    <mergeCell ref="C144:F144"/>
    <mergeCell ref="A145:B145"/>
    <mergeCell ref="C145:F145"/>
    <mergeCell ref="A146:B148"/>
    <mergeCell ref="C146:D146"/>
    <mergeCell ref="C147:D147"/>
    <mergeCell ref="A149:B149"/>
    <mergeCell ref="A150:B150"/>
    <mergeCell ref="A151:B151"/>
    <mergeCell ref="A152:B152"/>
    <mergeCell ref="A153:B153"/>
    <mergeCell ref="A154:B154"/>
    <mergeCell ref="A1638:B1638"/>
    <mergeCell ref="A1169:B1169"/>
    <mergeCell ref="A1126:B1126"/>
    <mergeCell ref="A1228:B1228"/>
    <mergeCell ref="A1229:B1229"/>
    <mergeCell ref="A1230:B1230"/>
    <mergeCell ref="A1231:F1231"/>
    <mergeCell ref="A1222:B1222"/>
    <mergeCell ref="A1223:B1223"/>
    <mergeCell ref="A1224:B1224"/>
    <mergeCell ref="A1225:B1225"/>
    <mergeCell ref="A1216:B1216"/>
    <mergeCell ref="A1217:B1217"/>
    <mergeCell ref="A1218:B1218"/>
    <mergeCell ref="C1209:F1209"/>
    <mergeCell ref="A1210:B1210"/>
    <mergeCell ref="C1210:F1210"/>
    <mergeCell ref="E1395:F1395"/>
    <mergeCell ref="A1585:B1585"/>
    <mergeCell ref="C1585:F1585"/>
    <mergeCell ref="A1586:B1586"/>
    <mergeCell ref="C1586:F1586"/>
    <mergeCell ref="A1587:B1587"/>
    <mergeCell ref="C1587:F1587"/>
    <mergeCell ref="A1598:B1598"/>
    <mergeCell ref="A1599:B1599"/>
    <mergeCell ref="A1600:B1600"/>
    <mergeCell ref="E826:F826"/>
    <mergeCell ref="A828:F828"/>
    <mergeCell ref="A829:F829"/>
    <mergeCell ref="A830:B830"/>
    <mergeCell ref="A1237:F1237"/>
    <mergeCell ref="A1238:B1238"/>
    <mergeCell ref="A1219:B1219"/>
    <mergeCell ref="A1220:B1220"/>
    <mergeCell ref="A1221:B1221"/>
    <mergeCell ref="A1211:B1211"/>
    <mergeCell ref="C1211:F1211"/>
    <mergeCell ref="A1212:B1214"/>
    <mergeCell ref="C1212:D1212"/>
    <mergeCell ref="C1213:D1213"/>
    <mergeCell ref="A1215:B1215"/>
    <mergeCell ref="A1208:B1208"/>
    <mergeCell ref="C1208:F1208"/>
    <mergeCell ref="A1209:B1209"/>
    <mergeCell ref="C1128:D1128"/>
    <mergeCell ref="C1129:D1129"/>
    <mergeCell ref="A1131:B1131"/>
    <mergeCell ref="A1124:B1124"/>
    <mergeCell ref="A1009:B1009"/>
    <mergeCell ref="A1038:B1038"/>
    <mergeCell ref="A48:B48"/>
    <mergeCell ref="C48:F48"/>
    <mergeCell ref="A49:B49"/>
    <mergeCell ref="C49:F49"/>
    <mergeCell ref="A50:B50"/>
    <mergeCell ref="C50:F50"/>
    <mergeCell ref="A51:B51"/>
    <mergeCell ref="C51:F51"/>
    <mergeCell ref="A52:B54"/>
    <mergeCell ref="A59:D59"/>
    <mergeCell ref="E59:F60"/>
    <mergeCell ref="E61:F61"/>
    <mergeCell ref="A63:F63"/>
    <mergeCell ref="A64:F64"/>
    <mergeCell ref="A65:B65"/>
    <mergeCell ref="C52:D52"/>
    <mergeCell ref="C53:D53"/>
    <mergeCell ref="A55:B55"/>
    <mergeCell ref="A56:B56"/>
    <mergeCell ref="A57:B57"/>
    <mergeCell ref="A58:F58"/>
    <mergeCell ref="A94:B94"/>
    <mergeCell ref="A992:B992"/>
    <mergeCell ref="C992:F992"/>
    <mergeCell ref="A993:B993"/>
    <mergeCell ref="C993:F993"/>
    <mergeCell ref="A994:B994"/>
    <mergeCell ref="C994:F994"/>
    <mergeCell ref="A542:B542"/>
    <mergeCell ref="C542:F542"/>
    <mergeCell ref="A543:B543"/>
    <mergeCell ref="A819:B819"/>
    <mergeCell ref="A820:B820"/>
    <mergeCell ref="A821:B821"/>
    <mergeCell ref="A822:B822"/>
    <mergeCell ref="A823:F823"/>
    <mergeCell ref="A824:D824"/>
    <mergeCell ref="E824:F825"/>
    <mergeCell ref="A814:B814"/>
    <mergeCell ref="C814:F814"/>
    <mergeCell ref="A815:B817"/>
    <mergeCell ref="C815:D815"/>
    <mergeCell ref="C816:D816"/>
    <mergeCell ref="A818:B818"/>
    <mergeCell ref="A811:B811"/>
    <mergeCell ref="A810:B810"/>
    <mergeCell ref="A549:B549"/>
    <mergeCell ref="A550:B550"/>
    <mergeCell ref="A551:B551"/>
    <mergeCell ref="A552:F552"/>
    <mergeCell ref="A553:D553"/>
    <mergeCell ref="E553:F554"/>
    <mergeCell ref="A189:B189"/>
    <mergeCell ref="A1142:F1142"/>
    <mergeCell ref="A1143:F1143"/>
    <mergeCell ref="A1144:B1144"/>
    <mergeCell ref="A1650:B1650"/>
    <mergeCell ref="A1643:F1643"/>
    <mergeCell ref="A1644:D1644"/>
    <mergeCell ref="E1644:F1645"/>
    <mergeCell ref="E1646:F1646"/>
    <mergeCell ref="A1247:B1247"/>
    <mergeCell ref="C1247:F1247"/>
    <mergeCell ref="A1248:B1248"/>
    <mergeCell ref="A1232:D1232"/>
    <mergeCell ref="E1232:F1233"/>
    <mergeCell ref="E1234:F1234"/>
    <mergeCell ref="A1236:F1236"/>
    <mergeCell ref="A1226:B1226"/>
    <mergeCell ref="A1227:B1227"/>
    <mergeCell ref="A1255:B1255"/>
    <mergeCell ref="A1256:B1256"/>
    <mergeCell ref="A1257:B1257"/>
    <mergeCell ref="A1258:B1258"/>
    <mergeCell ref="A1259:B1259"/>
    <mergeCell ref="A1306:B1306"/>
    <mergeCell ref="A1307:B1307"/>
    <mergeCell ref="A1308:B1308"/>
    <mergeCell ref="A1309:B1309"/>
    <mergeCell ref="A1505:B1507"/>
    <mergeCell ref="C1505:D1505"/>
    <mergeCell ref="C1506:D1506"/>
    <mergeCell ref="A1648:F1648"/>
    <mergeCell ref="A1649:F1649"/>
    <mergeCell ref="A1637:B1637"/>
    <mergeCell ref="C2807:F2807"/>
    <mergeCell ref="A1629:B1629"/>
    <mergeCell ref="C1629:F1629"/>
    <mergeCell ref="A1630:B1630"/>
    <mergeCell ref="C1630:F1630"/>
    <mergeCell ref="A1631:B1631"/>
    <mergeCell ref="C1631:F1631"/>
    <mergeCell ref="A1639:B1639"/>
    <mergeCell ref="A1640:B1640"/>
    <mergeCell ref="A1641:B1641"/>
    <mergeCell ref="A1642:B1642"/>
    <mergeCell ref="A1632:B1632"/>
    <mergeCell ref="C1632:F1632"/>
    <mergeCell ref="A1633:B1635"/>
    <mergeCell ref="C1633:D1633"/>
    <mergeCell ref="C1634:D1634"/>
    <mergeCell ref="A1636:B1636"/>
    <mergeCell ref="C1849:F1849"/>
    <mergeCell ref="A2447:B2447"/>
    <mergeCell ref="A2448:B2448"/>
    <mergeCell ref="A2449:B2449"/>
    <mergeCell ref="A2439:B2439"/>
    <mergeCell ref="C2439:F2439"/>
    <mergeCell ref="A2440:B2442"/>
    <mergeCell ref="C2440:D2440"/>
    <mergeCell ref="C2441:D2441"/>
    <mergeCell ref="A2443:B2443"/>
    <mergeCell ref="A2457:F2457"/>
    <mergeCell ref="A2458:F2458"/>
    <mergeCell ref="C2438:F2438"/>
    <mergeCell ref="A1846:B1846"/>
    <mergeCell ref="C1846:F1846"/>
    <mergeCell ref="A2459:B2459"/>
    <mergeCell ref="A2450:B2450"/>
    <mergeCell ref="A2451:B2451"/>
    <mergeCell ref="E2831:F2831"/>
    <mergeCell ref="A2833:F2833"/>
    <mergeCell ref="A2834:F2834"/>
    <mergeCell ref="A2835:B2835"/>
    <mergeCell ref="A2843:B2843"/>
    <mergeCell ref="A2735:B2735"/>
    <mergeCell ref="C2735:F2735"/>
    <mergeCell ref="A2736:B2736"/>
    <mergeCell ref="C2736:F2736"/>
    <mergeCell ref="A2743:B2743"/>
    <mergeCell ref="A2744:B2744"/>
    <mergeCell ref="A2745:B2745"/>
    <mergeCell ref="A2746:B2746"/>
    <mergeCell ref="A2747:B2747"/>
    <mergeCell ref="A2737:B2737"/>
    <mergeCell ref="C2737:F2737"/>
    <mergeCell ref="A2738:B2738"/>
    <mergeCell ref="C2738:F2738"/>
    <mergeCell ref="A2739:B2741"/>
    <mergeCell ref="C2739:D2739"/>
    <mergeCell ref="A2825:B2825"/>
    <mergeCell ref="A2826:B2826"/>
    <mergeCell ref="A2827:B2827"/>
    <mergeCell ref="A2828:F2828"/>
    <mergeCell ref="A2829:D2829"/>
    <mergeCell ref="E2829:F2830"/>
    <mergeCell ref="A2819:B2819"/>
    <mergeCell ref="A2820:B2820"/>
    <mergeCell ref="A2821:B2821"/>
    <mergeCell ref="A2822:B2822"/>
    <mergeCell ref="A2823:B2823"/>
    <mergeCell ref="A2824:B2824"/>
    <mergeCell ref="C2140:D2140"/>
    <mergeCell ref="C2141:D2141"/>
    <mergeCell ref="A2563:B2563"/>
    <mergeCell ref="C2563:F2563"/>
    <mergeCell ref="A2815:B2815"/>
    <mergeCell ref="A2816:B2816"/>
    <mergeCell ref="A2817:B2817"/>
    <mergeCell ref="A2818:B2818"/>
    <mergeCell ref="A2808:B2808"/>
    <mergeCell ref="C2808:F2808"/>
    <mergeCell ref="A2809:B2811"/>
    <mergeCell ref="C2809:D2809"/>
    <mergeCell ref="C2810:D2810"/>
    <mergeCell ref="A2812:B2812"/>
    <mergeCell ref="C2567:D2567"/>
    <mergeCell ref="C2568:D2568"/>
    <mergeCell ref="A2570:B2570"/>
    <mergeCell ref="A2586:F2586"/>
    <mergeCell ref="A2587:B2587"/>
    <mergeCell ref="A2577:B2577"/>
    <mergeCell ref="A2578:B2578"/>
    <mergeCell ref="A2579:B2579"/>
    <mergeCell ref="A2580:F2580"/>
    <mergeCell ref="A2581:D2581"/>
    <mergeCell ref="E2581:F2582"/>
    <mergeCell ref="E2583:F2583"/>
    <mergeCell ref="A2585:F2585"/>
    <mergeCell ref="A2805:B2805"/>
    <mergeCell ref="C2805:F2805"/>
    <mergeCell ref="A2806:B2806"/>
    <mergeCell ref="C2806:F2806"/>
    <mergeCell ref="A2807:B2807"/>
    <mergeCell ref="A1848:B1848"/>
    <mergeCell ref="C1848:F1848"/>
    <mergeCell ref="A1849:B1849"/>
    <mergeCell ref="A2058:B2058"/>
    <mergeCell ref="A2059:B2059"/>
    <mergeCell ref="A2060:B2060"/>
    <mergeCell ref="A2061:B2061"/>
    <mergeCell ref="A2051:B2051"/>
    <mergeCell ref="C2051:F2051"/>
    <mergeCell ref="A2052:B2054"/>
    <mergeCell ref="C2052:D2052"/>
    <mergeCell ref="C2053:D2053"/>
    <mergeCell ref="A2055:B2055"/>
    <mergeCell ref="E1862:F1862"/>
    <mergeCell ref="A1864:F1864"/>
    <mergeCell ref="E2067:F2067"/>
    <mergeCell ref="A1866:B1866"/>
    <mergeCell ref="A1856:B1856"/>
    <mergeCell ref="A1857:B1857"/>
    <mergeCell ref="A1858:B1858"/>
    <mergeCell ref="A1859:F1859"/>
    <mergeCell ref="A1860:D1860"/>
    <mergeCell ref="E1860:F1861"/>
    <mergeCell ref="A1850:B1852"/>
    <mergeCell ref="C1850:D1850"/>
    <mergeCell ref="C1851:D1851"/>
    <mergeCell ref="A1853:B1853"/>
    <mergeCell ref="A1854:B1854"/>
    <mergeCell ref="A2020:B2020"/>
    <mergeCell ref="A1775:B1775"/>
    <mergeCell ref="A1776:B1776"/>
    <mergeCell ref="A1777:B1777"/>
    <mergeCell ref="A1778:B1778"/>
    <mergeCell ref="A1779:B1779"/>
    <mergeCell ref="A1381:B1381"/>
    <mergeCell ref="A1382:B1382"/>
    <mergeCell ref="A1383:B1383"/>
    <mergeCell ref="A1384:B1384"/>
    <mergeCell ref="A1385:B1385"/>
    <mergeCell ref="A1386:B1386"/>
    <mergeCell ref="A1371:B1371"/>
    <mergeCell ref="A1137:F1137"/>
    <mergeCell ref="A1127:B1127"/>
    <mergeCell ref="C1127:F1127"/>
    <mergeCell ref="A1128:B1130"/>
    <mergeCell ref="A1104:B1104"/>
    <mergeCell ref="A1105:B1105"/>
    <mergeCell ref="A1106:B1106"/>
    <mergeCell ref="A1107:B1107"/>
    <mergeCell ref="A1108:F1108"/>
    <mergeCell ref="A1109:D1109"/>
    <mergeCell ref="E1109:F1110"/>
    <mergeCell ref="E1111:F1111"/>
    <mergeCell ref="C1248:F1248"/>
    <mergeCell ref="A1249:B1249"/>
    <mergeCell ref="A1254:B1254"/>
    <mergeCell ref="A1730:B1730"/>
    <mergeCell ref="A1731:B1731"/>
    <mergeCell ref="A1732:B1732"/>
    <mergeCell ref="A1733:B1733"/>
    <mergeCell ref="A1734:B1734"/>
    <mergeCell ref="A2813:B2813"/>
    <mergeCell ref="A2814:B2814"/>
    <mergeCell ref="A1271:F1271"/>
    <mergeCell ref="A1272:F1272"/>
    <mergeCell ref="A1260:B1260"/>
    <mergeCell ref="A1261:B1261"/>
    <mergeCell ref="A1262:B1262"/>
    <mergeCell ref="A1263:B1263"/>
    <mergeCell ref="A1264:B1264"/>
    <mergeCell ref="A1265:B1265"/>
    <mergeCell ref="A2571:B2571"/>
    <mergeCell ref="A2572:B2572"/>
    <mergeCell ref="A2573:B2573"/>
    <mergeCell ref="A2574:B2574"/>
    <mergeCell ref="A1855:B1855"/>
    <mergeCell ref="A1847:B1847"/>
    <mergeCell ref="C1847:F1847"/>
    <mergeCell ref="A2048:B2048"/>
    <mergeCell ref="C2048:F2048"/>
    <mergeCell ref="A1721:B1721"/>
    <mergeCell ref="C1721:F1721"/>
    <mergeCell ref="A1722:B1724"/>
    <mergeCell ref="C1722:D1722"/>
    <mergeCell ref="A1727:B1727"/>
    <mergeCell ref="A1728:B1728"/>
    <mergeCell ref="A1729:B1729"/>
    <mergeCell ref="A1736:B1736"/>
    <mergeCell ref="A1737:F1737"/>
    <mergeCell ref="A1738:D1738"/>
    <mergeCell ref="E1738:F1739"/>
    <mergeCell ref="E1740:F1740"/>
    <mergeCell ref="A1742:F1742"/>
    <mergeCell ref="C189:F189"/>
    <mergeCell ref="A190:B190"/>
    <mergeCell ref="C190:F190"/>
    <mergeCell ref="A191:B191"/>
    <mergeCell ref="C191:F191"/>
    <mergeCell ref="A2106:D2106"/>
    <mergeCell ref="E2106:F2107"/>
    <mergeCell ref="E2108:F2108"/>
    <mergeCell ref="A2100:B2100"/>
    <mergeCell ref="A2101:B2101"/>
    <mergeCell ref="A2102:B2102"/>
    <mergeCell ref="A2103:B2103"/>
    <mergeCell ref="A2104:B2104"/>
    <mergeCell ref="A2105:F2105"/>
    <mergeCell ref="A2095:B2095"/>
    <mergeCell ref="C2095:F2095"/>
    <mergeCell ref="A2096:B2096"/>
    <mergeCell ref="C2096:F2096"/>
    <mergeCell ref="A2097:B2099"/>
    <mergeCell ref="C2097:D2097"/>
    <mergeCell ref="C2098:D2098"/>
    <mergeCell ref="A1056:F1056"/>
    <mergeCell ref="A1057:B1057"/>
    <mergeCell ref="A197:B197"/>
    <mergeCell ref="A198:B198"/>
    <mergeCell ref="A199:F199"/>
    <mergeCell ref="A200:D200"/>
    <mergeCell ref="E200:F201"/>
    <mergeCell ref="E202:F202"/>
    <mergeCell ref="A192:B192"/>
    <mergeCell ref="C192:F192"/>
    <mergeCell ref="A193:B195"/>
    <mergeCell ref="C193:D193"/>
    <mergeCell ref="C194:D194"/>
    <mergeCell ref="A196:B196"/>
    <mergeCell ref="A204:F204"/>
    <mergeCell ref="A205:F205"/>
    <mergeCell ref="A206:B206"/>
    <mergeCell ref="A235:B235"/>
    <mergeCell ref="A2136:B2136"/>
    <mergeCell ref="C2136:F2136"/>
    <mergeCell ref="C330:D330"/>
    <mergeCell ref="C331:D331"/>
    <mergeCell ref="A333:B333"/>
    <mergeCell ref="A334:B334"/>
    <mergeCell ref="A2110:F2110"/>
    <mergeCell ref="A2111:F2111"/>
    <mergeCell ref="A2112:B2112"/>
    <mergeCell ref="A2093:B2093"/>
    <mergeCell ref="C2093:F2093"/>
    <mergeCell ref="A2094:B2094"/>
    <mergeCell ref="C2094:F2094"/>
    <mergeCell ref="A2049:B2049"/>
    <mergeCell ref="C2049:F2049"/>
    <mergeCell ref="A2050:B2050"/>
    <mergeCell ref="C2050:F2050"/>
    <mergeCell ref="A1049:B1049"/>
    <mergeCell ref="A1050:F1050"/>
    <mergeCell ref="A1051:D1051"/>
    <mergeCell ref="A335:B335"/>
    <mergeCell ref="A336:B336"/>
    <mergeCell ref="A337:F337"/>
    <mergeCell ref="A338:D338"/>
    <mergeCell ref="E338:F339"/>
    <mergeCell ref="E340:F340"/>
    <mergeCell ref="A2165:B2165"/>
    <mergeCell ref="A326:B326"/>
    <mergeCell ref="C326:F326"/>
    <mergeCell ref="A327:B327"/>
    <mergeCell ref="C327:F327"/>
    <mergeCell ref="A328:B328"/>
    <mergeCell ref="C328:F328"/>
    <mergeCell ref="A329:B329"/>
    <mergeCell ref="C329:F329"/>
    <mergeCell ref="A330:B332"/>
    <mergeCell ref="A2158:F2158"/>
    <mergeCell ref="A2159:D2159"/>
    <mergeCell ref="E2159:F2160"/>
    <mergeCell ref="E2161:F2161"/>
    <mergeCell ref="A2163:F2163"/>
    <mergeCell ref="A2164:F2164"/>
    <mergeCell ref="A2152:B2152"/>
    <mergeCell ref="A2153:B2153"/>
    <mergeCell ref="C453:F453"/>
    <mergeCell ref="A454:B454"/>
    <mergeCell ref="C454:F454"/>
    <mergeCell ref="A455:B455"/>
    <mergeCell ref="C455:F455"/>
    <mergeCell ref="A342:F342"/>
    <mergeCell ref="A343:F343"/>
    <mergeCell ref="A344:B344"/>
    <mergeCell ref="A367:B367"/>
    <mergeCell ref="A452:B452"/>
    <mergeCell ref="C452:F452"/>
    <mergeCell ref="C415:F415"/>
    <mergeCell ref="A416:B416"/>
    <mergeCell ref="C416:F416"/>
    <mergeCell ref="A417:B419"/>
    <mergeCell ref="A368:B368"/>
    <mergeCell ref="C368:F368"/>
    <mergeCell ref="A369:B369"/>
    <mergeCell ref="C369:F369"/>
    <mergeCell ref="A370:B370"/>
    <mergeCell ref="C370:F370"/>
    <mergeCell ref="A371:B371"/>
    <mergeCell ref="C371:F371"/>
    <mergeCell ref="A372:B374"/>
    <mergeCell ref="C767:F767"/>
    <mergeCell ref="A768:B768"/>
    <mergeCell ref="C768:F768"/>
    <mergeCell ref="A462:B462"/>
    <mergeCell ref="A463:B463"/>
    <mergeCell ref="A464:B464"/>
    <mergeCell ref="A465:F465"/>
    <mergeCell ref="A466:D466"/>
    <mergeCell ref="E466:F467"/>
    <mergeCell ref="E555:F555"/>
    <mergeCell ref="A557:F557"/>
    <mergeCell ref="A558:F558"/>
    <mergeCell ref="A559:B559"/>
    <mergeCell ref="C543:F543"/>
    <mergeCell ref="A544:B544"/>
    <mergeCell ref="C544:F544"/>
    <mergeCell ref="A545:B545"/>
    <mergeCell ref="C545:F545"/>
    <mergeCell ref="A546:B548"/>
    <mergeCell ref="C546:D546"/>
    <mergeCell ref="C547:D547"/>
    <mergeCell ref="A608:B608"/>
    <mergeCell ref="A633:B633"/>
    <mergeCell ref="A774:B774"/>
    <mergeCell ref="E2617:F2617"/>
    <mergeCell ref="A2619:F2619"/>
    <mergeCell ref="A2620:F2620"/>
    <mergeCell ref="A2621:B2621"/>
    <mergeCell ref="A2643:B2643"/>
    <mergeCell ref="A2611:B2611"/>
    <mergeCell ref="A2612:B2612"/>
    <mergeCell ref="A2613:B2613"/>
    <mergeCell ref="A2614:F2614"/>
    <mergeCell ref="A2615:D2615"/>
    <mergeCell ref="E2615:F2616"/>
    <mergeCell ref="A2605:B2607"/>
    <mergeCell ref="C2605:D2605"/>
    <mergeCell ref="C2606:D2606"/>
    <mergeCell ref="A2608:B2608"/>
    <mergeCell ref="A2609:B2609"/>
    <mergeCell ref="A2610:B2610"/>
    <mergeCell ref="A2602:B2602"/>
    <mergeCell ref="C2602:F2602"/>
    <mergeCell ref="A2603:B2603"/>
    <mergeCell ref="C2603:F2603"/>
    <mergeCell ref="A2604:B2604"/>
    <mergeCell ref="C2604:F2604"/>
    <mergeCell ref="A783:B783"/>
    <mergeCell ref="A784:B784"/>
    <mergeCell ref="A785:F785"/>
    <mergeCell ref="A786:D786"/>
    <mergeCell ref="E786:F787"/>
    <mergeCell ref="E788:F788"/>
    <mergeCell ref="A782:B782"/>
    <mergeCell ref="A765:B765"/>
    <mergeCell ref="C765:F765"/>
    <mergeCell ref="A766:B766"/>
    <mergeCell ref="C766:F766"/>
    <mergeCell ref="A767:B767"/>
    <mergeCell ref="A775:B775"/>
    <mergeCell ref="A776:B776"/>
    <mergeCell ref="A777:B777"/>
    <mergeCell ref="A778:B778"/>
    <mergeCell ref="A779:B779"/>
    <mergeCell ref="A780:B780"/>
    <mergeCell ref="A781:B781"/>
    <mergeCell ref="A769:B771"/>
    <mergeCell ref="C769:D769"/>
    <mergeCell ref="C770:D770"/>
    <mergeCell ref="A772:B772"/>
    <mergeCell ref="A773:B773"/>
    <mergeCell ref="A1046:B1046"/>
    <mergeCell ref="A1047:B1047"/>
    <mergeCell ref="A1048:B1048"/>
    <mergeCell ref="A1273:B1273"/>
    <mergeCell ref="A1289:B1289"/>
    <mergeCell ref="A1718:B1718"/>
    <mergeCell ref="C1718:F1718"/>
    <mergeCell ref="A1719:B1719"/>
    <mergeCell ref="C1719:F1719"/>
    <mergeCell ref="A1720:B1720"/>
    <mergeCell ref="C1720:F1720"/>
    <mergeCell ref="A1685:B1685"/>
    <mergeCell ref="A1686:B1686"/>
    <mergeCell ref="A1266:F1266"/>
    <mergeCell ref="A1267:D1267"/>
    <mergeCell ref="E1267:F1268"/>
    <mergeCell ref="E1269:F1269"/>
    <mergeCell ref="C1249:F1249"/>
    <mergeCell ref="A1250:B1250"/>
    <mergeCell ref="C1250:F1250"/>
    <mergeCell ref="C1543:F1543"/>
    <mergeCell ref="A1544:B1546"/>
    <mergeCell ref="C1544:D1544"/>
    <mergeCell ref="A1303:B1303"/>
    <mergeCell ref="A1304:B1304"/>
    <mergeCell ref="A1305:B1305"/>
    <mergeCell ref="C1124:F1124"/>
    <mergeCell ref="A1125:B1125"/>
    <mergeCell ref="C1125:F1125"/>
    <mergeCell ref="A1138:D1138"/>
    <mergeCell ref="E1138:F1139"/>
    <mergeCell ref="E1140:F1140"/>
    <mergeCell ref="A2034:B2034"/>
    <mergeCell ref="A2008:B2008"/>
    <mergeCell ref="C2008:F2008"/>
    <mergeCell ref="A2009:B2009"/>
    <mergeCell ref="C2009:F2009"/>
    <mergeCell ref="A2010:B2010"/>
    <mergeCell ref="C2010:F2010"/>
    <mergeCell ref="A2011:B2011"/>
    <mergeCell ref="C2011:F2011"/>
    <mergeCell ref="A1735:B1735"/>
    <mergeCell ref="A790:F790"/>
    <mergeCell ref="A791:F791"/>
    <mergeCell ref="A792:B792"/>
    <mergeCell ref="A809:B809"/>
    <mergeCell ref="A1039:B1039"/>
    <mergeCell ref="C1039:F1039"/>
    <mergeCell ref="A1040:B1040"/>
    <mergeCell ref="A1042:B1042"/>
    <mergeCell ref="C1042:F1042"/>
    <mergeCell ref="A1251:B1253"/>
    <mergeCell ref="C1251:D1251"/>
    <mergeCell ref="C1252:D1252"/>
    <mergeCell ref="A1132:B1132"/>
    <mergeCell ref="A1133:B1133"/>
    <mergeCell ref="A1134:B1134"/>
    <mergeCell ref="A1135:B1135"/>
    <mergeCell ref="A1136:B1136"/>
    <mergeCell ref="A1688:B1688"/>
    <mergeCell ref="A1689:F1689"/>
    <mergeCell ref="A1690:D1690"/>
    <mergeCell ref="E1690:F1691"/>
    <mergeCell ref="E1692:F1692"/>
    <mergeCell ref="A2015:B2015"/>
    <mergeCell ref="A2016:B2016"/>
    <mergeCell ref="A2017:B2017"/>
    <mergeCell ref="A2018:B2018"/>
    <mergeCell ref="A2019:B2019"/>
    <mergeCell ref="A2021:B2021"/>
    <mergeCell ref="A2022:B2022"/>
    <mergeCell ref="A2023:B2023"/>
    <mergeCell ref="A2024:B2024"/>
    <mergeCell ref="A2025:B2025"/>
    <mergeCell ref="A2026:B2026"/>
    <mergeCell ref="A2027:F2027"/>
    <mergeCell ref="A2028:D2028"/>
    <mergeCell ref="E2028:F2029"/>
    <mergeCell ref="E2030:F2030"/>
    <mergeCell ref="A2032:F2032"/>
    <mergeCell ref="A2033:F2033"/>
    <mergeCell ref="A2405:B2405"/>
    <mergeCell ref="A2406:B2406"/>
    <mergeCell ref="A2444:B2444"/>
    <mergeCell ref="A2445:B2445"/>
    <mergeCell ref="A2446:B2446"/>
    <mergeCell ref="A2178:B2178"/>
    <mergeCell ref="C2178:F2178"/>
    <mergeCell ref="A2179:B2181"/>
    <mergeCell ref="C2179:D2179"/>
    <mergeCell ref="C2180:D2180"/>
    <mergeCell ref="A1743:F1743"/>
    <mergeCell ref="A1744:B1744"/>
    <mergeCell ref="A1760:B1760"/>
    <mergeCell ref="A2175:B2175"/>
    <mergeCell ref="C2175:F2175"/>
    <mergeCell ref="A2176:B2176"/>
    <mergeCell ref="C2176:F2176"/>
    <mergeCell ref="A2092:B2092"/>
    <mergeCell ref="A2154:B2154"/>
    <mergeCell ref="A2155:B2155"/>
    <mergeCell ref="A2156:B2156"/>
    <mergeCell ref="A2157:B2157"/>
    <mergeCell ref="A2146:B2146"/>
    <mergeCell ref="A2147:B2147"/>
    <mergeCell ref="A2148:B2148"/>
    <mergeCell ref="A2149:B2149"/>
    <mergeCell ref="A2150:B2150"/>
    <mergeCell ref="A2151:B2151"/>
    <mergeCell ref="A2140:B2142"/>
    <mergeCell ref="A2012:B2014"/>
    <mergeCell ref="C2012:D2012"/>
    <mergeCell ref="C2013:D2013"/>
    <mergeCell ref="A428:B428"/>
    <mergeCell ref="A429:B429"/>
    <mergeCell ref="C417:D417"/>
    <mergeCell ref="C418:D418"/>
    <mergeCell ref="A420:B420"/>
    <mergeCell ref="A2188:B2188"/>
    <mergeCell ref="A2189:F2189"/>
    <mergeCell ref="A2190:D2190"/>
    <mergeCell ref="E2190:F2191"/>
    <mergeCell ref="E2192:F2192"/>
    <mergeCell ref="A2194:F2194"/>
    <mergeCell ref="A2601:B2601"/>
    <mergeCell ref="C2601:F2601"/>
    <mergeCell ref="A2564:B2564"/>
    <mergeCell ref="C2564:F2564"/>
    <mergeCell ref="A2565:B2565"/>
    <mergeCell ref="C2565:F2565"/>
    <mergeCell ref="A2575:B2575"/>
    <mergeCell ref="A2576:B2576"/>
    <mergeCell ref="A2566:B2566"/>
    <mergeCell ref="C2566:F2566"/>
    <mergeCell ref="A2567:B2569"/>
    <mergeCell ref="A2398:B2398"/>
    <mergeCell ref="C2398:F2398"/>
    <mergeCell ref="A2399:B2399"/>
    <mergeCell ref="C2399:F2399"/>
    <mergeCell ref="A2400:B2400"/>
    <mergeCell ref="C2400:F2400"/>
    <mergeCell ref="A2401:B2403"/>
    <mergeCell ref="C2401:D2401"/>
    <mergeCell ref="C2402:D2402"/>
    <mergeCell ref="A2404:B2404"/>
    <mergeCell ref="C457:D457"/>
    <mergeCell ref="A459:B459"/>
    <mergeCell ref="A460:B460"/>
    <mergeCell ref="A461:B461"/>
    <mergeCell ref="A453:B453"/>
    <mergeCell ref="C2740:D2740"/>
    <mergeCell ref="E2760:F2760"/>
    <mergeCell ref="A2761:F2761"/>
    <mergeCell ref="A2762:F2762"/>
    <mergeCell ref="A2763:B2763"/>
    <mergeCell ref="A413:B413"/>
    <mergeCell ref="C413:F413"/>
    <mergeCell ref="A414:B414"/>
    <mergeCell ref="C414:F414"/>
    <mergeCell ref="A415:B415"/>
    <mergeCell ref="A2754:B2754"/>
    <mergeCell ref="A2755:B2755"/>
    <mergeCell ref="A2756:B2756"/>
    <mergeCell ref="A2757:F2757"/>
    <mergeCell ref="A2758:D2758"/>
    <mergeCell ref="E2758:F2759"/>
    <mergeCell ref="A2748:B2748"/>
    <mergeCell ref="A2749:B2749"/>
    <mergeCell ref="A2750:B2750"/>
    <mergeCell ref="A2751:B2751"/>
    <mergeCell ref="A2752:B2752"/>
    <mergeCell ref="A2753:B2753"/>
    <mergeCell ref="A2742:B2742"/>
    <mergeCell ref="A424:B424"/>
    <mergeCell ref="A425:B425"/>
    <mergeCell ref="A426:B426"/>
    <mergeCell ref="A427:B427"/>
    <mergeCell ref="C2309:F2309"/>
    <mergeCell ref="A2195:F2195"/>
    <mergeCell ref="A2196:B2196"/>
    <mergeCell ref="A2219:B2219"/>
    <mergeCell ref="A2182:B2182"/>
    <mergeCell ref="A2183:B2183"/>
    <mergeCell ref="A2184:B2184"/>
    <mergeCell ref="A2310:B2310"/>
    <mergeCell ref="C2310:F2310"/>
    <mergeCell ref="A2311:B2311"/>
    <mergeCell ref="A421:B421"/>
    <mergeCell ref="A422:B422"/>
    <mergeCell ref="A423:B423"/>
    <mergeCell ref="A437:B437"/>
    <mergeCell ref="A451:B451"/>
    <mergeCell ref="A497:B497"/>
    <mergeCell ref="C497:F497"/>
    <mergeCell ref="A498:B498"/>
    <mergeCell ref="C498:F498"/>
    <mergeCell ref="A430:F430"/>
    <mergeCell ref="A431:D431"/>
    <mergeCell ref="E431:F432"/>
    <mergeCell ref="E433:F433"/>
    <mergeCell ref="A435:F435"/>
    <mergeCell ref="A436:F436"/>
    <mergeCell ref="E468:F468"/>
    <mergeCell ref="A470:F470"/>
    <mergeCell ref="A471:F471"/>
    <mergeCell ref="A472:B472"/>
    <mergeCell ref="A496:B496"/>
    <mergeCell ref="A456:B458"/>
    <mergeCell ref="C456:D456"/>
    <mergeCell ref="C2358:F2358"/>
    <mergeCell ref="A2359:B2359"/>
    <mergeCell ref="C2359:F2359"/>
    <mergeCell ref="A2360:B2362"/>
    <mergeCell ref="C2360:D2360"/>
    <mergeCell ref="C2361:D2361"/>
    <mergeCell ref="A2363:B2363"/>
    <mergeCell ref="A2364:B2364"/>
    <mergeCell ref="A2365:B2365"/>
    <mergeCell ref="A2366:B2366"/>
    <mergeCell ref="A507:F507"/>
    <mergeCell ref="A508:D508"/>
    <mergeCell ref="E508:F509"/>
    <mergeCell ref="A499:B499"/>
    <mergeCell ref="C499:F499"/>
    <mergeCell ref="A500:B500"/>
    <mergeCell ref="C500:F500"/>
    <mergeCell ref="A501:B503"/>
    <mergeCell ref="C501:D501"/>
    <mergeCell ref="C502:D502"/>
    <mergeCell ref="C2311:F2311"/>
    <mergeCell ref="A2312:B2312"/>
    <mergeCell ref="C2312:F2312"/>
    <mergeCell ref="A2313:B2315"/>
    <mergeCell ref="C2313:D2313"/>
    <mergeCell ref="C2314:D2314"/>
    <mergeCell ref="E510:F510"/>
    <mergeCell ref="A512:F512"/>
    <mergeCell ref="A513:F513"/>
    <mergeCell ref="A514:B514"/>
    <mergeCell ref="A541:B541"/>
    <mergeCell ref="A2309:B2309"/>
    <mergeCell ref="A2414:B2414"/>
    <mergeCell ref="A2415:F2415"/>
    <mergeCell ref="A2416:D2416"/>
    <mergeCell ref="E2416:F2417"/>
    <mergeCell ref="E2418:F2418"/>
    <mergeCell ref="A2420:F2420"/>
    <mergeCell ref="A2421:F2421"/>
    <mergeCell ref="A2422:B2422"/>
    <mergeCell ref="A2435:B2435"/>
    <mergeCell ref="A1673:B1673"/>
    <mergeCell ref="C1673:F1673"/>
    <mergeCell ref="A1674:B1674"/>
    <mergeCell ref="C1674:F1674"/>
    <mergeCell ref="A1675:B1675"/>
    <mergeCell ref="C1675:F1675"/>
    <mergeCell ref="A1676:B1676"/>
    <mergeCell ref="C1676:F1676"/>
    <mergeCell ref="A1677:B1679"/>
    <mergeCell ref="C1677:D1677"/>
    <mergeCell ref="C1678:D1678"/>
    <mergeCell ref="A1680:B1680"/>
    <mergeCell ref="A1681:B1681"/>
    <mergeCell ref="A1682:B1682"/>
    <mergeCell ref="A1683:B1683"/>
    <mergeCell ref="A1684:B1684"/>
    <mergeCell ref="A2185:B2185"/>
    <mergeCell ref="A2186:B2186"/>
    <mergeCell ref="A2187:B2187"/>
    <mergeCell ref="A2177:B2177"/>
    <mergeCell ref="C2177:F2177"/>
    <mergeCell ref="E2322:F2322"/>
    <mergeCell ref="A2324:F2324"/>
    <mergeCell ref="A1911:B1911"/>
    <mergeCell ref="A1912:B1912"/>
    <mergeCell ref="A1913:B1913"/>
    <mergeCell ref="A1914:B1914"/>
    <mergeCell ref="A1915:F1915"/>
    <mergeCell ref="A1916:D1916"/>
    <mergeCell ref="E1916:F1917"/>
    <mergeCell ref="E1918:F1918"/>
    <mergeCell ref="A1920:F1920"/>
    <mergeCell ref="A1921:F1921"/>
    <mergeCell ref="A2407:B2407"/>
    <mergeCell ref="A2408:B2408"/>
    <mergeCell ref="A2409:B2409"/>
    <mergeCell ref="A2410:B2410"/>
    <mergeCell ref="A2411:B2411"/>
    <mergeCell ref="A2412:B2412"/>
    <mergeCell ref="A2413:B2413"/>
    <mergeCell ref="A2325:F2325"/>
    <mergeCell ref="A2326:B2326"/>
    <mergeCell ref="A2316:B2316"/>
    <mergeCell ref="A2317:B2317"/>
    <mergeCell ref="A2318:B2318"/>
    <mergeCell ref="A2319:F2319"/>
    <mergeCell ref="A2320:D2320"/>
    <mergeCell ref="E2320:F2321"/>
    <mergeCell ref="A2397:B2397"/>
    <mergeCell ref="C2397:F2397"/>
    <mergeCell ref="A2356:B2356"/>
    <mergeCell ref="C2356:F2356"/>
    <mergeCell ref="A2357:B2357"/>
    <mergeCell ref="C2357:F2357"/>
    <mergeCell ref="A2358:B2358"/>
    <mergeCell ref="A738:B738"/>
    <mergeCell ref="A739:F739"/>
    <mergeCell ref="A740:D740"/>
    <mergeCell ref="A1894:B1894"/>
    <mergeCell ref="C1894:F1894"/>
    <mergeCell ref="A1895:B1895"/>
    <mergeCell ref="C1895:F1895"/>
    <mergeCell ref="A1896:B1898"/>
    <mergeCell ref="C1896:D1896"/>
    <mergeCell ref="C1897:D1897"/>
    <mergeCell ref="A1899:B1899"/>
    <mergeCell ref="A1900:B1900"/>
    <mergeCell ref="A1901:B1901"/>
    <mergeCell ref="A1902:B1902"/>
    <mergeCell ref="A1903:B1903"/>
    <mergeCell ref="A1904:B1904"/>
    <mergeCell ref="A1905:B1905"/>
    <mergeCell ref="A1694:F1694"/>
    <mergeCell ref="A1695:F1695"/>
    <mergeCell ref="A1696:B1696"/>
    <mergeCell ref="A1717:B1717"/>
    <mergeCell ref="A1518:B1518"/>
    <mergeCell ref="A1519:B1519"/>
    <mergeCell ref="A1520:B1520"/>
    <mergeCell ref="A1521:B1521"/>
    <mergeCell ref="A1543:B1543"/>
    <mergeCell ref="E1051:F1052"/>
    <mergeCell ref="E1053:F1053"/>
    <mergeCell ref="A1055:F1055"/>
    <mergeCell ref="A1043:B1045"/>
    <mergeCell ref="C1043:D1043"/>
    <mergeCell ref="C1044:D1044"/>
    <mergeCell ref="A721:B721"/>
    <mergeCell ref="C721:F721"/>
    <mergeCell ref="A722:B722"/>
    <mergeCell ref="C722:F722"/>
    <mergeCell ref="A723:B723"/>
    <mergeCell ref="C723:F723"/>
    <mergeCell ref="A724:B724"/>
    <mergeCell ref="C724:F724"/>
    <mergeCell ref="A725:B727"/>
    <mergeCell ref="C725:D725"/>
    <mergeCell ref="C726:D726"/>
    <mergeCell ref="A728:B728"/>
    <mergeCell ref="A729:B729"/>
    <mergeCell ref="A730:B730"/>
    <mergeCell ref="A731:B731"/>
    <mergeCell ref="A732:B732"/>
    <mergeCell ref="A733:B733"/>
    <mergeCell ref="E740:F741"/>
    <mergeCell ref="E742:F742"/>
    <mergeCell ref="A744:F744"/>
    <mergeCell ref="A745:F745"/>
    <mergeCell ref="A746:B746"/>
    <mergeCell ref="A764:B764"/>
    <mergeCell ref="A1892:B1892"/>
    <mergeCell ref="C1892:F1892"/>
    <mergeCell ref="A1893:B1893"/>
    <mergeCell ref="C1893:F1893"/>
    <mergeCell ref="A968:B968"/>
    <mergeCell ref="A969:F969"/>
    <mergeCell ref="A970:D970"/>
    <mergeCell ref="E970:F971"/>
    <mergeCell ref="E972:F972"/>
    <mergeCell ref="A974:F974"/>
    <mergeCell ref="A975:F975"/>
    <mergeCell ref="A976:B976"/>
    <mergeCell ref="A991:B991"/>
    <mergeCell ref="A1502:B1502"/>
    <mergeCell ref="C1502:F1502"/>
    <mergeCell ref="A1503:B1503"/>
    <mergeCell ref="C1503:F1503"/>
    <mergeCell ref="A966:B966"/>
    <mergeCell ref="A967:B967"/>
    <mergeCell ref="A1865:F1865"/>
    <mergeCell ref="C1723:D1723"/>
    <mergeCell ref="A1725:B1725"/>
    <mergeCell ref="A1726:B1726"/>
    <mergeCell ref="A1504:B1504"/>
    <mergeCell ref="C1504:F1504"/>
    <mergeCell ref="A1687:B1687"/>
    <mergeCell ref="C1040:F1040"/>
    <mergeCell ref="A1041:B1041"/>
    <mergeCell ref="C1041:F1041"/>
    <mergeCell ref="A952:B952"/>
    <mergeCell ref="C952:F952"/>
    <mergeCell ref="A953:B953"/>
    <mergeCell ref="C953:F953"/>
    <mergeCell ref="A954:B954"/>
    <mergeCell ref="C954:F954"/>
    <mergeCell ref="A955:B957"/>
    <mergeCell ref="C955:D955"/>
    <mergeCell ref="C956:D956"/>
    <mergeCell ref="A958:B958"/>
    <mergeCell ref="A959:B959"/>
    <mergeCell ref="A960:B960"/>
    <mergeCell ref="A961:B961"/>
    <mergeCell ref="A962:B962"/>
    <mergeCell ref="A963:B963"/>
    <mergeCell ref="A964:B964"/>
    <mergeCell ref="A965:B965"/>
    <mergeCell ref="A1002:F1002"/>
    <mergeCell ref="A1003:D1003"/>
    <mergeCell ref="E1003:F1004"/>
    <mergeCell ref="E1005:F1005"/>
    <mergeCell ref="A995:B995"/>
    <mergeCell ref="C995:F995"/>
    <mergeCell ref="A996:B998"/>
    <mergeCell ref="C996:D996"/>
    <mergeCell ref="C997:D997"/>
    <mergeCell ref="A999:B999"/>
    <mergeCell ref="A1007:F1007"/>
    <mergeCell ref="A1008:F1008"/>
    <mergeCell ref="A2767:B2767"/>
    <mergeCell ref="C2767:F2767"/>
    <mergeCell ref="A634:B634"/>
    <mergeCell ref="C634:F634"/>
    <mergeCell ref="A635:B635"/>
    <mergeCell ref="C635:F635"/>
    <mergeCell ref="A636:B636"/>
    <mergeCell ref="C636:F636"/>
    <mergeCell ref="A637:B637"/>
    <mergeCell ref="C637:F637"/>
    <mergeCell ref="A638:B640"/>
    <mergeCell ref="C638:D638"/>
    <mergeCell ref="C639:D639"/>
    <mergeCell ref="A641:B641"/>
    <mergeCell ref="A642:B642"/>
    <mergeCell ref="A643:B643"/>
    <mergeCell ref="A644:B644"/>
    <mergeCell ref="A645:B645"/>
    <mergeCell ref="A646:B646"/>
    <mergeCell ref="A2367:B2367"/>
    <mergeCell ref="A2368:B2368"/>
    <mergeCell ref="A2369:B2369"/>
    <mergeCell ref="A2370:F2370"/>
    <mergeCell ref="A2371:D2371"/>
    <mergeCell ref="E2371:F2372"/>
    <mergeCell ref="E2373:F2373"/>
    <mergeCell ref="A2375:F2375"/>
    <mergeCell ref="A2376:F2376"/>
    <mergeCell ref="A2377:B2377"/>
    <mergeCell ref="A2396:B2396"/>
    <mergeCell ref="A951:B951"/>
    <mergeCell ref="C951:F951"/>
    <mergeCell ref="A2791:F2791"/>
    <mergeCell ref="A2792:F2792"/>
    <mergeCell ref="A2793:B2793"/>
    <mergeCell ref="A2804:B2804"/>
    <mergeCell ref="A2784:B2784"/>
    <mergeCell ref="A2785:B2785"/>
    <mergeCell ref="A2786:F2786"/>
    <mergeCell ref="A2787:D2787"/>
    <mergeCell ref="E2787:F2788"/>
    <mergeCell ref="E2789:F2789"/>
    <mergeCell ref="A2778:B2778"/>
    <mergeCell ref="A2779:B2779"/>
    <mergeCell ref="A2780:B2780"/>
    <mergeCell ref="A2781:B2781"/>
    <mergeCell ref="A2782:B2782"/>
    <mergeCell ref="A2783:B2783"/>
    <mergeCell ref="A2772:B2772"/>
    <mergeCell ref="A2773:B2773"/>
    <mergeCell ref="A2774:B2774"/>
    <mergeCell ref="A2775:B2775"/>
    <mergeCell ref="A2776:B2776"/>
    <mergeCell ref="A2777:B2777"/>
    <mergeCell ref="A2768:B2770"/>
    <mergeCell ref="C2768:D2768"/>
    <mergeCell ref="C2769:D2769"/>
    <mergeCell ref="A2771:B2771"/>
    <mergeCell ref="A2764:B2764"/>
    <mergeCell ref="C2764:F2764"/>
    <mergeCell ref="A2765:B2765"/>
    <mergeCell ref="C2765:F2765"/>
    <mergeCell ref="A2766:B2766"/>
    <mergeCell ref="C2766:F2766"/>
    <mergeCell ref="A23:F23"/>
    <mergeCell ref="A24:F24"/>
    <mergeCell ref="A25:B25"/>
    <mergeCell ref="A16:B16"/>
    <mergeCell ref="A17:B17"/>
    <mergeCell ref="A18:F18"/>
    <mergeCell ref="A19:D19"/>
    <mergeCell ref="E19:F20"/>
    <mergeCell ref="E21:F21"/>
    <mergeCell ref="A869:B869"/>
    <mergeCell ref="A870:B870"/>
    <mergeCell ref="A871:B871"/>
    <mergeCell ref="A872:B872"/>
    <mergeCell ref="A873:F873"/>
    <mergeCell ref="A874:D874"/>
    <mergeCell ref="E874:F875"/>
    <mergeCell ref="E876:F876"/>
    <mergeCell ref="A878:F878"/>
    <mergeCell ref="A879:F879"/>
    <mergeCell ref="A880:B880"/>
    <mergeCell ref="A1501:B1501"/>
    <mergeCell ref="C1501:F1501"/>
    <mergeCell ref="A691:B691"/>
    <mergeCell ref="A692:B692"/>
    <mergeCell ref="A693:B693"/>
    <mergeCell ref="A694:B694"/>
    <mergeCell ref="A11:B11"/>
    <mergeCell ref="A12:B12"/>
    <mergeCell ref="A13:B13"/>
    <mergeCell ref="A14:B14"/>
    <mergeCell ref="A15:B15"/>
    <mergeCell ref="A5:B7"/>
    <mergeCell ref="C5:D5"/>
    <mergeCell ref="C6:D6"/>
    <mergeCell ref="A8:B8"/>
    <mergeCell ref="A9:B9"/>
    <mergeCell ref="A10:B10"/>
    <mergeCell ref="A2:B2"/>
    <mergeCell ref="C2:F2"/>
    <mergeCell ref="A3:B3"/>
    <mergeCell ref="C3:F3"/>
    <mergeCell ref="A4:B4"/>
    <mergeCell ref="C4:F4"/>
    <mergeCell ref="A647:F647"/>
    <mergeCell ref="A648:D648"/>
    <mergeCell ref="E648:F649"/>
    <mergeCell ref="E650:F650"/>
    <mergeCell ref="A652:F652"/>
    <mergeCell ref="A653:F653"/>
    <mergeCell ref="A654:B654"/>
    <mergeCell ref="A677:B677"/>
    <mergeCell ref="A504:B504"/>
    <mergeCell ref="A505:B505"/>
    <mergeCell ref="A506:B506"/>
    <mergeCell ref="A1:B1"/>
    <mergeCell ref="C1:F1"/>
    <mergeCell ref="A858:B858"/>
    <mergeCell ref="C858:F858"/>
    <mergeCell ref="A859:B859"/>
    <mergeCell ref="C859:F859"/>
    <mergeCell ref="A860:B860"/>
    <mergeCell ref="C860:F860"/>
    <mergeCell ref="A861:B861"/>
    <mergeCell ref="C861:F861"/>
    <mergeCell ref="A862:B864"/>
    <mergeCell ref="C862:D862"/>
    <mergeCell ref="C863:D863"/>
    <mergeCell ref="A865:B865"/>
    <mergeCell ref="A866:B866"/>
    <mergeCell ref="A867:B867"/>
    <mergeCell ref="A868:B868"/>
    <mergeCell ref="A681:B681"/>
    <mergeCell ref="C681:F681"/>
    <mergeCell ref="A682:B684"/>
    <mergeCell ref="C682:D682"/>
    <mergeCell ref="C683:D683"/>
    <mergeCell ref="A685:B685"/>
    <mergeCell ref="A686:B686"/>
    <mergeCell ref="A687:B687"/>
    <mergeCell ref="A688:B688"/>
    <mergeCell ref="A689:B689"/>
    <mergeCell ref="A690:B690"/>
    <mergeCell ref="A695:B695"/>
    <mergeCell ref="A696:B696"/>
    <mergeCell ref="A697:B697"/>
    <mergeCell ref="A698:F698"/>
    <mergeCell ref="A1422:B1422"/>
    <mergeCell ref="A1423:B1423"/>
    <mergeCell ref="A1424:F1424"/>
    <mergeCell ref="A1425:D1425"/>
    <mergeCell ref="E1425:F1426"/>
    <mergeCell ref="A1415:B1415"/>
    <mergeCell ref="C1415:F1415"/>
    <mergeCell ref="A1416:B1418"/>
    <mergeCell ref="C1416:D1416"/>
    <mergeCell ref="C1417:D1417"/>
    <mergeCell ref="A1419:B1419"/>
    <mergeCell ref="A1477:F1477"/>
    <mergeCell ref="A1478:F1478"/>
    <mergeCell ref="A1479:B1479"/>
    <mergeCell ref="A1470:B1470"/>
    <mergeCell ref="A1471:B1471"/>
    <mergeCell ref="A1472:F1472"/>
    <mergeCell ref="A1473:D1473"/>
    <mergeCell ref="E1473:F1474"/>
    <mergeCell ref="E1475:F1475"/>
    <mergeCell ref="A1459:B1459"/>
    <mergeCell ref="C1459:F1459"/>
    <mergeCell ref="A1460:B1462"/>
    <mergeCell ref="C1460:D1460"/>
    <mergeCell ref="C1461:D1461"/>
    <mergeCell ref="A1412:B1412"/>
    <mergeCell ref="C1412:F1412"/>
    <mergeCell ref="A1379:B1379"/>
    <mergeCell ref="A1380:B1380"/>
    <mergeCell ref="A1290:B1290"/>
    <mergeCell ref="C1290:F1290"/>
    <mergeCell ref="A1291:B1291"/>
    <mergeCell ref="C1291:F1291"/>
    <mergeCell ref="A1292:B1292"/>
    <mergeCell ref="C1292:F1292"/>
    <mergeCell ref="A1293:B1293"/>
    <mergeCell ref="C1293:F1293"/>
    <mergeCell ref="A1294:B1296"/>
    <mergeCell ref="C1294:D1294"/>
    <mergeCell ref="C1295:D1295"/>
    <mergeCell ref="A1297:B1297"/>
    <mergeCell ref="A1298:B1298"/>
    <mergeCell ref="A1299:B1299"/>
    <mergeCell ref="A1300:B1300"/>
    <mergeCell ref="A1301:B1301"/>
    <mergeCell ref="A1302:B1302"/>
    <mergeCell ref="A1310:B1310"/>
    <mergeCell ref="A1311:B1311"/>
    <mergeCell ref="A1312:F1312"/>
    <mergeCell ref="A1313:D1313"/>
    <mergeCell ref="E1313:F1314"/>
    <mergeCell ref="E1315:F1315"/>
    <mergeCell ref="A1317:F1317"/>
    <mergeCell ref="A1318:F1318"/>
    <mergeCell ref="A1319:B1319"/>
    <mergeCell ref="A1336:B1336"/>
    <mergeCell ref="A1337:B1337"/>
    <mergeCell ref="A1085:B1085"/>
    <mergeCell ref="C1085:F1085"/>
    <mergeCell ref="A1086:B1086"/>
    <mergeCell ref="C1086:F1086"/>
    <mergeCell ref="A1087:B1087"/>
    <mergeCell ref="C1087:F1087"/>
    <mergeCell ref="A1088:B1088"/>
    <mergeCell ref="C1088:F1088"/>
    <mergeCell ref="A1089:B1091"/>
    <mergeCell ref="C1089:D1089"/>
    <mergeCell ref="C1090:D1090"/>
    <mergeCell ref="A1092:B1092"/>
    <mergeCell ref="A1093:B1093"/>
    <mergeCell ref="A1094:B1094"/>
    <mergeCell ref="A1095:B1095"/>
    <mergeCell ref="A1096:B1096"/>
    <mergeCell ref="A1097:B1097"/>
    <mergeCell ref="A1098:B1098"/>
    <mergeCell ref="A1099:B1099"/>
    <mergeCell ref="A1100:B1100"/>
    <mergeCell ref="A1101:B1101"/>
    <mergeCell ref="A1102:B1102"/>
    <mergeCell ref="A1103:B1103"/>
    <mergeCell ref="A1113:F1113"/>
    <mergeCell ref="A1114:F1114"/>
    <mergeCell ref="A1115:B1115"/>
    <mergeCell ref="A281:B281"/>
    <mergeCell ref="C281:F281"/>
    <mergeCell ref="A282:B282"/>
    <mergeCell ref="C282:F282"/>
    <mergeCell ref="A283:B283"/>
    <mergeCell ref="C283:F283"/>
    <mergeCell ref="A284:B284"/>
    <mergeCell ref="C284:F284"/>
    <mergeCell ref="A285:B287"/>
    <mergeCell ref="C285:D285"/>
    <mergeCell ref="C286:D286"/>
    <mergeCell ref="A288:B288"/>
    <mergeCell ref="A289:B289"/>
    <mergeCell ref="A290:B290"/>
    <mergeCell ref="A291:B291"/>
    <mergeCell ref="A292:F292"/>
    <mergeCell ref="A293:D293"/>
    <mergeCell ref="E293:F294"/>
    <mergeCell ref="E295:F295"/>
    <mergeCell ref="A297:F297"/>
    <mergeCell ref="A298:F298"/>
    <mergeCell ref="A299:B299"/>
    <mergeCell ref="A325:B325"/>
    <mergeCell ref="A678:B678"/>
    <mergeCell ref="C678:F678"/>
    <mergeCell ref="A679:B679"/>
    <mergeCell ref="C679:F679"/>
    <mergeCell ref="A680:B680"/>
    <mergeCell ref="C680:F680"/>
    <mergeCell ref="A2644:B2644"/>
    <mergeCell ref="C2644:F2644"/>
    <mergeCell ref="A2645:B2645"/>
    <mergeCell ref="C2645:F2645"/>
    <mergeCell ref="A2646:B2646"/>
    <mergeCell ref="C2646:F2646"/>
    <mergeCell ref="A2647:B2647"/>
    <mergeCell ref="C2647:F2647"/>
    <mergeCell ref="A2648:B2650"/>
    <mergeCell ref="C2648:D2648"/>
    <mergeCell ref="C2649:D2649"/>
    <mergeCell ref="A1548:B1548"/>
    <mergeCell ref="A1549:B1549"/>
    <mergeCell ref="A1550:B1550"/>
    <mergeCell ref="A1551:B1551"/>
    <mergeCell ref="A1552:F1552"/>
    <mergeCell ref="A1553:D1553"/>
    <mergeCell ref="E1553:F1554"/>
    <mergeCell ref="C1545:D1545"/>
    <mergeCell ref="A1547:B1547"/>
    <mergeCell ref="A1540:B1540"/>
    <mergeCell ref="C1540:F1540"/>
    <mergeCell ref="A1541:B1541"/>
    <mergeCell ref="C1541:F1541"/>
    <mergeCell ref="A1542:B1542"/>
    <mergeCell ref="C1542:F1542"/>
    <mergeCell ref="A2659:F2659"/>
    <mergeCell ref="A2660:D2660"/>
    <mergeCell ref="E2660:F2661"/>
    <mergeCell ref="E2662:F2662"/>
    <mergeCell ref="A2664:F2664"/>
    <mergeCell ref="A2665:F2665"/>
    <mergeCell ref="A2666:B2666"/>
    <mergeCell ref="A2689:B2689"/>
    <mergeCell ref="E1555:F1555"/>
    <mergeCell ref="A1557:F1557"/>
    <mergeCell ref="A1558:F1558"/>
    <mergeCell ref="A1559:B1559"/>
    <mergeCell ref="C2478:F2478"/>
    <mergeCell ref="A2479:B2479"/>
    <mergeCell ref="C2479:F2479"/>
    <mergeCell ref="A2480:B2480"/>
    <mergeCell ref="C2480:F2480"/>
    <mergeCell ref="A2481:B2481"/>
    <mergeCell ref="C2481:F2481"/>
    <mergeCell ref="A2482:B2484"/>
    <mergeCell ref="C2482:D2482"/>
    <mergeCell ref="C2483:D2483"/>
    <mergeCell ref="A2485:B2485"/>
    <mergeCell ref="A1943:B1943"/>
    <mergeCell ref="A1944:B1944"/>
    <mergeCell ref="A1945:B1945"/>
    <mergeCell ref="A1946:B1946"/>
    <mergeCell ref="A1947:B1947"/>
    <mergeCell ref="A1948:B1948"/>
    <mergeCell ref="A1934:B1934"/>
    <mergeCell ref="A1922:B1922"/>
    <mergeCell ref="A1932:B1932"/>
    <mergeCell ref="A1515:B1515"/>
    <mergeCell ref="A1516:B1516"/>
    <mergeCell ref="A1517:B1517"/>
    <mergeCell ref="A1464:B1464"/>
    <mergeCell ref="A1465:B1465"/>
    <mergeCell ref="A1466:B1466"/>
    <mergeCell ref="A1467:B1467"/>
    <mergeCell ref="A1468:B1468"/>
    <mergeCell ref="A1469:B1469"/>
    <mergeCell ref="A2651:B2651"/>
    <mergeCell ref="A2652:B2652"/>
    <mergeCell ref="A2653:B2653"/>
    <mergeCell ref="A2654:B2654"/>
    <mergeCell ref="A2655:B2655"/>
    <mergeCell ref="A2656:B2656"/>
    <mergeCell ref="A2657:B2657"/>
    <mergeCell ref="A2658:B2658"/>
    <mergeCell ref="A1508:B1508"/>
    <mergeCell ref="A1509:B1509"/>
    <mergeCell ref="A1510:B1510"/>
    <mergeCell ref="A1511:B1511"/>
    <mergeCell ref="A1512:B1512"/>
    <mergeCell ref="A1513:B1513"/>
    <mergeCell ref="A1514:B1514"/>
    <mergeCell ref="A1906:B1906"/>
    <mergeCell ref="A1907:B1907"/>
    <mergeCell ref="A1908:B1908"/>
    <mergeCell ref="A1940:B1940"/>
    <mergeCell ref="A1941:B1941"/>
    <mergeCell ref="A1942:B1942"/>
    <mergeCell ref="A1909:B1909"/>
    <mergeCell ref="A1910:B1910"/>
    <mergeCell ref="E2497:F2497"/>
    <mergeCell ref="A2850:B2850"/>
    <mergeCell ref="A2851:B2851"/>
    <mergeCell ref="A2852:B2852"/>
    <mergeCell ref="A2853:B2853"/>
    <mergeCell ref="A2854:B2854"/>
    <mergeCell ref="A2855:B2855"/>
    <mergeCell ref="A2856:B2856"/>
    <mergeCell ref="A2857:B2857"/>
    <mergeCell ref="A2858:B2858"/>
    <mergeCell ref="A2859:B2859"/>
    <mergeCell ref="A2860:B2860"/>
    <mergeCell ref="A2861:B2861"/>
    <mergeCell ref="A2862:B2862"/>
    <mergeCell ref="A2863:B2863"/>
    <mergeCell ref="A2864:F2864"/>
    <mergeCell ref="A2865:D2865"/>
    <mergeCell ref="E2865:F2866"/>
    <mergeCell ref="C2843:F2843"/>
    <mergeCell ref="A2844:B2844"/>
    <mergeCell ref="C2844:F2844"/>
    <mergeCell ref="A2845:B2845"/>
    <mergeCell ref="C2845:F2845"/>
    <mergeCell ref="A2846:B2846"/>
    <mergeCell ref="C2846:F2846"/>
    <mergeCell ref="A2847:B2849"/>
    <mergeCell ref="C2847:D2847"/>
    <mergeCell ref="C2848:D2848"/>
    <mergeCell ref="A2499:F2499"/>
    <mergeCell ref="A2500:F2500"/>
    <mergeCell ref="A2501:B2501"/>
    <mergeCell ref="A2518:B2518"/>
    <mergeCell ref="A2487:B2487"/>
    <mergeCell ref="E2867:F2867"/>
    <mergeCell ref="A2869:F2869"/>
    <mergeCell ref="A2870:F2870"/>
    <mergeCell ref="A2871:B2871"/>
    <mergeCell ref="A1341:B1341"/>
    <mergeCell ref="A1356:F1356"/>
    <mergeCell ref="A1357:F1357"/>
    <mergeCell ref="A1358:B1358"/>
    <mergeCell ref="A1342:B1342"/>
    <mergeCell ref="A1349:B1349"/>
    <mergeCell ref="A1350:B1350"/>
    <mergeCell ref="A1351:F1351"/>
    <mergeCell ref="A1352:D1352"/>
    <mergeCell ref="E1352:F1353"/>
    <mergeCell ref="E1354:F1354"/>
    <mergeCell ref="A1343:B1343"/>
    <mergeCell ref="A1344:B1344"/>
    <mergeCell ref="A1345:B1345"/>
    <mergeCell ref="A1346:B1346"/>
    <mergeCell ref="A1347:B1347"/>
    <mergeCell ref="A1348:B1348"/>
    <mergeCell ref="A2478:B2478"/>
    <mergeCell ref="A2488:B2488"/>
    <mergeCell ref="A2489:B2489"/>
    <mergeCell ref="A2490:B2490"/>
    <mergeCell ref="A2491:B2491"/>
    <mergeCell ref="A2492:B2492"/>
    <mergeCell ref="A2493:B2493"/>
    <mergeCell ref="A2494:F2494"/>
    <mergeCell ref="A2495:D2495"/>
    <mergeCell ref="E2495:F2496"/>
    <mergeCell ref="A1182:B1182"/>
    <mergeCell ref="A1338:B1338"/>
    <mergeCell ref="A1339:B1339"/>
    <mergeCell ref="A1340:B1340"/>
    <mergeCell ref="A1331:B1331"/>
    <mergeCell ref="C1331:F1331"/>
    <mergeCell ref="A1332:B1334"/>
    <mergeCell ref="C1332:D1332"/>
    <mergeCell ref="C1333:D1333"/>
    <mergeCell ref="A1335:B1335"/>
    <mergeCell ref="A1328:B1328"/>
    <mergeCell ref="C1328:F1328"/>
    <mergeCell ref="A1329:B1329"/>
    <mergeCell ref="C1329:F1329"/>
    <mergeCell ref="A1330:B1330"/>
    <mergeCell ref="C1330:F1330"/>
    <mergeCell ref="A2486:B2486"/>
    <mergeCell ref="A1463:B1463"/>
    <mergeCell ref="A1456:B1456"/>
    <mergeCell ref="C1456:F1456"/>
    <mergeCell ref="A1457:B1457"/>
    <mergeCell ref="C1457:F1457"/>
    <mergeCell ref="A1458:B1458"/>
    <mergeCell ref="C1458:F1458"/>
    <mergeCell ref="A1522:F1522"/>
    <mergeCell ref="A1523:D1523"/>
    <mergeCell ref="E1523:F1524"/>
    <mergeCell ref="E1525:F1525"/>
    <mergeCell ref="A1527:F1527"/>
    <mergeCell ref="A1528:F1528"/>
    <mergeCell ref="A1529:B1529"/>
    <mergeCell ref="A1539:B1539"/>
    <mergeCell ref="A1184:B1184"/>
    <mergeCell ref="A1185:B1185"/>
    <mergeCell ref="A1186:B1186"/>
    <mergeCell ref="A1187:B1187"/>
    <mergeCell ref="A1188:B1188"/>
    <mergeCell ref="A1189:B1189"/>
    <mergeCell ref="A1190:B1190"/>
    <mergeCell ref="A1191:F1191"/>
    <mergeCell ref="A1192:D1192"/>
    <mergeCell ref="E1192:F1193"/>
    <mergeCell ref="E1194:F1194"/>
    <mergeCell ref="A1196:F1196"/>
    <mergeCell ref="A1197:F1197"/>
    <mergeCell ref="A1198:B1198"/>
    <mergeCell ref="A1207:B1207"/>
    <mergeCell ref="A699:D699"/>
    <mergeCell ref="E699:F700"/>
    <mergeCell ref="E701:F701"/>
    <mergeCell ref="A703:F703"/>
    <mergeCell ref="A704:F704"/>
    <mergeCell ref="A705:B705"/>
    <mergeCell ref="A720:B720"/>
    <mergeCell ref="A919:F919"/>
    <mergeCell ref="A920:F920"/>
    <mergeCell ref="A921:B921"/>
    <mergeCell ref="A912:B912"/>
    <mergeCell ref="A913:B913"/>
    <mergeCell ref="A914:F914"/>
    <mergeCell ref="A915:D915"/>
    <mergeCell ref="E915:F916"/>
    <mergeCell ref="E917:F917"/>
    <mergeCell ref="A1170:B1170"/>
    <mergeCell ref="A907:B907"/>
    <mergeCell ref="C907:F907"/>
    <mergeCell ref="A908:B910"/>
    <mergeCell ref="C908:D908"/>
    <mergeCell ref="C909:D909"/>
    <mergeCell ref="A911:B911"/>
    <mergeCell ref="A904:B904"/>
    <mergeCell ref="C904:F904"/>
    <mergeCell ref="A905:B905"/>
    <mergeCell ref="C905:F905"/>
    <mergeCell ref="A906:B906"/>
    <mergeCell ref="C906:F906"/>
    <mergeCell ref="A734:B734"/>
    <mergeCell ref="A735:B735"/>
    <mergeCell ref="A736:B736"/>
    <mergeCell ref="A737:B737"/>
    <mergeCell ref="A1183:B1183"/>
    <mergeCell ref="C1170:F1170"/>
    <mergeCell ref="A1171:B1171"/>
    <mergeCell ref="C1171:F1171"/>
    <mergeCell ref="A1172:B1172"/>
    <mergeCell ref="C1172:F1172"/>
    <mergeCell ref="A1173:B1173"/>
    <mergeCell ref="C1173:F1173"/>
    <mergeCell ref="A1174:B1176"/>
    <mergeCell ref="C1174:D1174"/>
    <mergeCell ref="C1175:D1175"/>
    <mergeCell ref="A1177:B1177"/>
    <mergeCell ref="A1178:B1178"/>
    <mergeCell ref="A1179:B1179"/>
    <mergeCell ref="A1180:B1180"/>
    <mergeCell ref="A1181:B1181"/>
  </mergeCells>
  <pageMargins left="0.70866141732283472" right="0.70866141732283472"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Ясли</vt:lpstr>
      <vt:lpstr>Набор продуктов Ясли</vt:lpstr>
      <vt:lpstr>Детский сад</vt:lpstr>
      <vt:lpstr>Набор продуктов Детский сад</vt:lpstr>
      <vt:lpstr>Тех.кар.</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2023-03-01T05:29:53Z</dcterms:modified>
</cp:coreProperties>
</file>